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438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F505" i="1" s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D75" i="1"/>
  <c r="AR75" i="1"/>
  <c r="I186" i="9" s="1"/>
  <c r="AS75" i="1"/>
  <c r="C218" i="9" s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P75" i="1"/>
  <c r="I58" i="9" s="1"/>
  <c r="O75" i="1"/>
  <c r="N75" i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/>
  <c r="AK75" i="1"/>
  <c r="AG75" i="1"/>
  <c r="E154" i="9" s="1"/>
  <c r="AE75" i="1"/>
  <c r="C154" i="9" s="1"/>
  <c r="AC75" i="1"/>
  <c r="H122" i="9" s="1"/>
  <c r="AB75" i="1"/>
  <c r="Y75" i="1"/>
  <c r="D122" i="9" s="1"/>
  <c r="U75" i="1"/>
  <c r="S75" i="1"/>
  <c r="E90" i="9" s="1"/>
  <c r="K75" i="1"/>
  <c r="J75" i="1"/>
  <c r="E75" i="1"/>
  <c r="E26" i="9"/>
  <c r="CE73" i="1"/>
  <c r="CE74" i="1"/>
  <c r="C464" i="1" s="1"/>
  <c r="C75" i="1"/>
  <c r="C26" i="9" s="1"/>
  <c r="CE80" i="1"/>
  <c r="CE78" i="1"/>
  <c r="I382" i="9" s="1"/>
  <c r="CE69" i="1"/>
  <c r="I371" i="9" s="1"/>
  <c r="D361" i="1"/>
  <c r="B465" i="1" s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D329" i="1"/>
  <c r="D229" i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E197" i="1"/>
  <c r="E198" i="1"/>
  <c r="E199" i="1"/>
  <c r="F11" i="6" s="1"/>
  <c r="E200" i="1"/>
  <c r="F12" i="6" s="1"/>
  <c r="E201" i="1"/>
  <c r="F13" i="6" s="1"/>
  <c r="E202" i="1"/>
  <c r="C474" i="1" s="1"/>
  <c r="E203" i="1"/>
  <c r="C475" i="1" s="1"/>
  <c r="D204" i="1"/>
  <c r="E16" i="6" s="1"/>
  <c r="B204" i="1"/>
  <c r="D190" i="1"/>
  <c r="D437" i="1" s="1"/>
  <c r="D186" i="1"/>
  <c r="C34" i="5" s="1"/>
  <c r="D181" i="1"/>
  <c r="D435" i="1" s="1"/>
  <c r="D177" i="1"/>
  <c r="C20" i="5" s="1"/>
  <c r="E154" i="1"/>
  <c r="F28" i="4" s="1"/>
  <c r="E153" i="1"/>
  <c r="E152" i="1"/>
  <c r="D28" i="4" s="1"/>
  <c r="E151" i="1"/>
  <c r="C28" i="4" s="1"/>
  <c r="E150" i="1"/>
  <c r="E148" i="1"/>
  <c r="E147" i="1"/>
  <c r="G19" i="4" s="1"/>
  <c r="E146" i="1"/>
  <c r="D19" i="4" s="1"/>
  <c r="E145" i="1"/>
  <c r="C19" i="4" s="1"/>
  <c r="E144" i="1"/>
  <c r="E141" i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C470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45" i="1"/>
  <c r="C440" i="1"/>
  <c r="C432" i="1"/>
  <c r="C434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F15" i="6"/>
  <c r="E15" i="6"/>
  <c r="D15" i="6"/>
  <c r="E14" i="6"/>
  <c r="D14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AB48" i="1"/>
  <c r="AB62" i="1" s="1"/>
  <c r="D436" i="1"/>
  <c r="I377" i="9"/>
  <c r="G122" i="9"/>
  <c r="H58" i="9"/>
  <c r="D366" i="9"/>
  <c r="CE64" i="1"/>
  <c r="D368" i="9"/>
  <c r="C276" i="9"/>
  <c r="CE70" i="1"/>
  <c r="I372" i="9" s="1"/>
  <c r="CE76" i="1"/>
  <c r="D612" i="1" s="1"/>
  <c r="CE77" i="1"/>
  <c r="I381" i="9" s="1"/>
  <c r="I29" i="9"/>
  <c r="C95" i="9"/>
  <c r="CE79" i="1"/>
  <c r="J612" i="1" s="1"/>
  <c r="E142" i="1"/>
  <c r="F10" i="4" s="1"/>
  <c r="G9" i="4"/>
  <c r="F9" i="4"/>
  <c r="E138" i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BS48" i="1"/>
  <c r="BS62" i="1" s="1"/>
  <c r="CD71" i="1"/>
  <c r="E373" i="9" s="1"/>
  <c r="BE48" i="1"/>
  <c r="BE62" i="1" s="1"/>
  <c r="BW48" i="1"/>
  <c r="BW62" i="1" s="1"/>
  <c r="K48" i="1"/>
  <c r="K62" i="1" s="1"/>
  <c r="C615" i="1"/>
  <c r="I612" i="1"/>
  <c r="E372" i="9"/>
  <c r="BY48" i="1"/>
  <c r="BY62" i="1" s="1"/>
  <c r="BJ48" i="1"/>
  <c r="BJ62" i="1" s="1"/>
  <c r="AT48" i="1"/>
  <c r="AT62" i="1" s="1"/>
  <c r="AD48" i="1"/>
  <c r="AD62" i="1" s="1"/>
  <c r="C14" i="5"/>
  <c r="D428" i="1"/>
  <c r="CF77" i="1"/>
  <c r="G612" i="1"/>
  <c r="F499" i="1"/>
  <c r="F517" i="1"/>
  <c r="H505" i="1"/>
  <c r="H515" i="1"/>
  <c r="H517" i="1"/>
  <c r="H501" i="1"/>
  <c r="F501" i="1"/>
  <c r="F497" i="1"/>
  <c r="H497" i="1"/>
  <c r="H499" i="1"/>
  <c r="H511" i="1"/>
  <c r="AV48" i="1" l="1"/>
  <c r="AV62" i="1" s="1"/>
  <c r="F204" i="9" s="1"/>
  <c r="S48" i="1"/>
  <c r="S62" i="1" s="1"/>
  <c r="AU48" i="1"/>
  <c r="AU62" i="1" s="1"/>
  <c r="I363" i="9"/>
  <c r="BM48" i="1"/>
  <c r="BM62" i="1" s="1"/>
  <c r="I268" i="9" s="1"/>
  <c r="AH48" i="1"/>
  <c r="AH62" i="1" s="1"/>
  <c r="I48" i="1"/>
  <c r="I62" i="1" s="1"/>
  <c r="BI48" i="1"/>
  <c r="BI62" i="1" s="1"/>
  <c r="E268" i="9" s="1"/>
  <c r="AC48" i="1"/>
  <c r="AC62" i="1" s="1"/>
  <c r="H108" i="9" s="1"/>
  <c r="D48" i="1"/>
  <c r="D62" i="1" s="1"/>
  <c r="J48" i="1"/>
  <c r="J62" i="1" s="1"/>
  <c r="AJ48" i="1"/>
  <c r="AJ62" i="1" s="1"/>
  <c r="H140" i="9" s="1"/>
  <c r="AZ48" i="1"/>
  <c r="AZ62" i="1" s="1"/>
  <c r="BP48" i="1"/>
  <c r="BP62" i="1" s="1"/>
  <c r="AI48" i="1"/>
  <c r="AI62" i="1" s="1"/>
  <c r="G140" i="9" s="1"/>
  <c r="Q48" i="1"/>
  <c r="Q62" i="1" s="1"/>
  <c r="C76" i="9" s="1"/>
  <c r="E48" i="1"/>
  <c r="E62" i="1" s="1"/>
  <c r="E12" i="9" s="1"/>
  <c r="AM48" i="1"/>
  <c r="AM62" i="1" s="1"/>
  <c r="D172" i="9" s="1"/>
  <c r="G48" i="1"/>
  <c r="G62" i="1" s="1"/>
  <c r="G12" i="9" s="1"/>
  <c r="H48" i="1"/>
  <c r="H62" i="1" s="1"/>
  <c r="BL48" i="1"/>
  <c r="BL62" i="1" s="1"/>
  <c r="H268" i="9" s="1"/>
  <c r="F48" i="1"/>
  <c r="F62" i="1" s="1"/>
  <c r="AX48" i="1"/>
  <c r="AX62" i="1" s="1"/>
  <c r="H204" i="9" s="1"/>
  <c r="BU48" i="1"/>
  <c r="BU62" i="1" s="1"/>
  <c r="C332" i="9" s="1"/>
  <c r="AQ48" i="1"/>
  <c r="AQ62" i="1" s="1"/>
  <c r="H172" i="9" s="1"/>
  <c r="Y48" i="1"/>
  <c r="Y62" i="1" s="1"/>
  <c r="U48" i="1"/>
  <c r="U62" i="1" s="1"/>
  <c r="O48" i="1"/>
  <c r="O62" i="1" s="1"/>
  <c r="BZ48" i="1"/>
  <c r="BZ62" i="1" s="1"/>
  <c r="H332" i="9" s="1"/>
  <c r="L48" i="1"/>
  <c r="L62" i="1" s="1"/>
  <c r="E44" i="9" s="1"/>
  <c r="AF48" i="1"/>
  <c r="AF62" i="1" s="1"/>
  <c r="CA48" i="1"/>
  <c r="CA62" i="1" s="1"/>
  <c r="I332" i="9" s="1"/>
  <c r="C427" i="1"/>
  <c r="BN48" i="1"/>
  <c r="BN62" i="1" s="1"/>
  <c r="AN48" i="1"/>
  <c r="AN62" i="1" s="1"/>
  <c r="BD48" i="1"/>
  <c r="BD62" i="1" s="1"/>
  <c r="G236" i="9" s="1"/>
  <c r="CB48" i="1"/>
  <c r="CB62" i="1" s="1"/>
  <c r="C364" i="9" s="1"/>
  <c r="AY48" i="1"/>
  <c r="AY62" i="1" s="1"/>
  <c r="AG48" i="1"/>
  <c r="AG62" i="1" s="1"/>
  <c r="E140" i="9" s="1"/>
  <c r="AK48" i="1"/>
  <c r="AK62" i="1" s="1"/>
  <c r="I140" i="9" s="1"/>
  <c r="BC48" i="1"/>
  <c r="BC62" i="1" s="1"/>
  <c r="F236" i="9" s="1"/>
  <c r="P48" i="1"/>
  <c r="P62" i="1" s="1"/>
  <c r="AA48" i="1"/>
  <c r="AA62" i="1" s="1"/>
  <c r="F108" i="9" s="1"/>
  <c r="AL48" i="1"/>
  <c r="AL62" i="1" s="1"/>
  <c r="BB48" i="1"/>
  <c r="BB62" i="1" s="1"/>
  <c r="BR48" i="1"/>
  <c r="BR62" i="1" s="1"/>
  <c r="R48" i="1"/>
  <c r="R62" i="1" s="1"/>
  <c r="D76" i="9" s="1"/>
  <c r="BT48" i="1"/>
  <c r="BT62" i="1" s="1"/>
  <c r="AP48" i="1"/>
  <c r="AP62" i="1" s="1"/>
  <c r="G172" i="9" s="1"/>
  <c r="BF48" i="1"/>
  <c r="BF62" i="1" s="1"/>
  <c r="BV48" i="1"/>
  <c r="BV62" i="1" s="1"/>
  <c r="C48" i="1"/>
  <c r="C62" i="1" s="1"/>
  <c r="BG48" i="1"/>
  <c r="BG62" i="1" s="1"/>
  <c r="C268" i="9" s="1"/>
  <c r="AO48" i="1"/>
  <c r="AO62" i="1" s="1"/>
  <c r="BA48" i="1"/>
  <c r="BA62" i="1" s="1"/>
  <c r="D236" i="9" s="1"/>
  <c r="AE48" i="1"/>
  <c r="AE62" i="1" s="1"/>
  <c r="C140" i="9" s="1"/>
  <c r="T48" i="1"/>
  <c r="T62" i="1" s="1"/>
  <c r="W48" i="1"/>
  <c r="W62" i="1" s="1"/>
  <c r="D463" i="1"/>
  <c r="CC48" i="1"/>
  <c r="CC62" i="1" s="1"/>
  <c r="N48" i="1"/>
  <c r="N62" i="1" s="1"/>
  <c r="G44" i="9" s="1"/>
  <c r="V48" i="1"/>
  <c r="V62" i="1" s="1"/>
  <c r="Z48" i="1"/>
  <c r="Z62" i="1" s="1"/>
  <c r="E108" i="9" s="1"/>
  <c r="AR48" i="1"/>
  <c r="AR62" i="1" s="1"/>
  <c r="I172" i="9" s="1"/>
  <c r="BH48" i="1"/>
  <c r="BH62" i="1" s="1"/>
  <c r="D268" i="9" s="1"/>
  <c r="BX48" i="1"/>
  <c r="BX62" i="1" s="1"/>
  <c r="BO48" i="1"/>
  <c r="BO62" i="1" s="1"/>
  <c r="D300" i="9" s="1"/>
  <c r="AW48" i="1"/>
  <c r="AW62" i="1" s="1"/>
  <c r="BQ48" i="1"/>
  <c r="BQ62" i="1" s="1"/>
  <c r="F300" i="9" s="1"/>
  <c r="M48" i="1"/>
  <c r="M62" i="1" s="1"/>
  <c r="X48" i="1"/>
  <c r="X62" i="1" s="1"/>
  <c r="D5" i="7"/>
  <c r="C473" i="1"/>
  <c r="B440" i="1"/>
  <c r="E19" i="4"/>
  <c r="C112" i="8"/>
  <c r="C141" i="8"/>
  <c r="I90" i="9"/>
  <c r="C27" i="5"/>
  <c r="C33" i="8"/>
  <c r="B476" i="1"/>
  <c r="D32" i="6"/>
  <c r="C472" i="1"/>
  <c r="I380" i="9"/>
  <c r="CF76" i="1"/>
  <c r="BA52" i="1" s="1"/>
  <c r="BA67" i="1" s="1"/>
  <c r="C429" i="1"/>
  <c r="H300" i="9"/>
  <c r="D140" i="9"/>
  <c r="AS48" i="1"/>
  <c r="AS62" i="1" s="1"/>
  <c r="H236" i="9"/>
  <c r="G76" i="9"/>
  <c r="G108" i="9"/>
  <c r="E300" i="9"/>
  <c r="F332" i="9"/>
  <c r="C12" i="9"/>
  <c r="I362" i="9"/>
  <c r="CE62" i="1"/>
  <c r="I364" i="9" s="1"/>
  <c r="I44" i="9"/>
  <c r="E172" i="9"/>
  <c r="C44" i="9"/>
  <c r="I12" i="9"/>
  <c r="D44" i="9"/>
  <c r="C448" i="1"/>
  <c r="D368" i="1"/>
  <c r="C120" i="8" s="1"/>
  <c r="C119" i="8"/>
  <c r="C236" i="9"/>
  <c r="E76" i="9"/>
  <c r="F76" i="9"/>
  <c r="C85" i="8"/>
  <c r="D330" i="1"/>
  <c r="C86" i="8" s="1"/>
  <c r="I370" i="9"/>
  <c r="G90" i="9"/>
  <c r="G58" i="9"/>
  <c r="C575" i="1"/>
  <c r="I300" i="9"/>
  <c r="H12" i="9"/>
  <c r="G10" i="4"/>
  <c r="E10" i="4"/>
  <c r="C469" i="1"/>
  <c r="F8" i="6"/>
  <c r="I154" i="9"/>
  <c r="D186" i="9"/>
  <c r="C414" i="1"/>
  <c r="B10" i="4"/>
  <c r="C458" i="1"/>
  <c r="F612" i="1"/>
  <c r="I366" i="9"/>
  <c r="C430" i="1"/>
  <c r="C90" i="9"/>
  <c r="F172" i="9"/>
  <c r="G28" i="4"/>
  <c r="F140" i="9"/>
  <c r="D12" i="9"/>
  <c r="I108" i="9"/>
  <c r="D204" i="9"/>
  <c r="F268" i="9"/>
  <c r="G332" i="9"/>
  <c r="C300" i="9"/>
  <c r="H76" i="9"/>
  <c r="I236" i="9"/>
  <c r="D332" i="9"/>
  <c r="C172" i="9"/>
  <c r="E236" i="9"/>
  <c r="G300" i="9"/>
  <c r="F44" i="9"/>
  <c r="H44" i="9"/>
  <c r="B446" i="1"/>
  <c r="D242" i="1"/>
  <c r="F12" i="9"/>
  <c r="E332" i="9"/>
  <c r="C418" i="1"/>
  <c r="D438" i="1"/>
  <c r="C108" i="9"/>
  <c r="F14" i="6"/>
  <c r="C471" i="1"/>
  <c r="F10" i="6"/>
  <c r="D339" i="1"/>
  <c r="D26" i="9"/>
  <c r="CE75" i="1"/>
  <c r="G204" i="9"/>
  <c r="D108" i="9"/>
  <c r="E204" i="9"/>
  <c r="F7" i="6"/>
  <c r="E204" i="1"/>
  <c r="C468" i="1"/>
  <c r="I383" i="9"/>
  <c r="D22" i="7"/>
  <c r="C40" i="5"/>
  <c r="I76" i="9"/>
  <c r="C420" i="1"/>
  <c r="B28" i="4"/>
  <c r="F186" i="9"/>
  <c r="I204" i="9"/>
  <c r="I376" i="9"/>
  <c r="C463" i="1"/>
  <c r="D58" i="9"/>
  <c r="G26" i="9"/>
  <c r="E217" i="1"/>
  <c r="I384" i="9"/>
  <c r="L612" i="1"/>
  <c r="F218" i="9"/>
  <c r="D90" i="9"/>
  <c r="D364" i="9"/>
  <c r="D464" i="1"/>
  <c r="D465" i="1" s="1"/>
  <c r="H154" i="9"/>
  <c r="I367" i="9"/>
  <c r="D434" i="1"/>
  <c r="D292" i="1"/>
  <c r="C58" i="9"/>
  <c r="X52" i="1" l="1"/>
  <c r="X67" i="1" s="1"/>
  <c r="X71" i="1" s="1"/>
  <c r="C117" i="9" s="1"/>
  <c r="D52" i="1"/>
  <c r="D67" i="1" s="1"/>
  <c r="D71" i="1" s="1"/>
  <c r="C497" i="1" s="1"/>
  <c r="G497" i="1" s="1"/>
  <c r="BY52" i="1"/>
  <c r="BY67" i="1" s="1"/>
  <c r="BY71" i="1" s="1"/>
  <c r="G341" i="9" s="1"/>
  <c r="BN52" i="1"/>
  <c r="BN67" i="1" s="1"/>
  <c r="BN71" i="1" s="1"/>
  <c r="C559" i="1" s="1"/>
  <c r="AM52" i="1"/>
  <c r="AM67" i="1" s="1"/>
  <c r="AM71" i="1" s="1"/>
  <c r="C532" i="1" s="1"/>
  <c r="G532" i="1" s="1"/>
  <c r="T52" i="1"/>
  <c r="T67" i="1" s="1"/>
  <c r="T71" i="1" s="1"/>
  <c r="C513" i="1" s="1"/>
  <c r="G513" i="1" s="1"/>
  <c r="BE52" i="1"/>
  <c r="BE67" i="1" s="1"/>
  <c r="BE71" i="1" s="1"/>
  <c r="C550" i="1" s="1"/>
  <c r="G550" i="1" s="1"/>
  <c r="AY52" i="1"/>
  <c r="AY67" i="1" s="1"/>
  <c r="AY71" i="1" s="1"/>
  <c r="I213" i="9" s="1"/>
  <c r="AU52" i="1"/>
  <c r="AU67" i="1" s="1"/>
  <c r="E209" i="9" s="1"/>
  <c r="V52" i="1"/>
  <c r="V67" i="1" s="1"/>
  <c r="AW52" i="1"/>
  <c r="AW67" i="1" s="1"/>
  <c r="AW71" i="1" s="1"/>
  <c r="C631" i="1" s="1"/>
  <c r="BB52" i="1"/>
  <c r="BB67" i="1" s="1"/>
  <c r="E241" i="9" s="1"/>
  <c r="BJ52" i="1"/>
  <c r="BJ67" i="1" s="1"/>
  <c r="AF52" i="1"/>
  <c r="AF67" i="1" s="1"/>
  <c r="AF71" i="1" s="1"/>
  <c r="G52" i="1"/>
  <c r="G67" i="1" s="1"/>
  <c r="G71" i="1" s="1"/>
  <c r="C500" i="1" s="1"/>
  <c r="G500" i="1" s="1"/>
  <c r="BV52" i="1"/>
  <c r="BV67" i="1" s="1"/>
  <c r="BV71" i="1" s="1"/>
  <c r="D341" i="9" s="1"/>
  <c r="BQ52" i="1"/>
  <c r="BQ67" i="1" s="1"/>
  <c r="BQ71" i="1" s="1"/>
  <c r="C562" i="1" s="1"/>
  <c r="D373" i="1"/>
  <c r="D391" i="1" s="1"/>
  <c r="AX52" i="1"/>
  <c r="AX67" i="1" s="1"/>
  <c r="AX71" i="1" s="1"/>
  <c r="H213" i="9" s="1"/>
  <c r="AK52" i="1"/>
  <c r="AK67" i="1" s="1"/>
  <c r="AK71" i="1" s="1"/>
  <c r="C530" i="1" s="1"/>
  <c r="G530" i="1" s="1"/>
  <c r="BM52" i="1"/>
  <c r="BM67" i="1" s="1"/>
  <c r="BM71" i="1" s="1"/>
  <c r="C638" i="1" s="1"/>
  <c r="BF52" i="1"/>
  <c r="BF67" i="1" s="1"/>
  <c r="BF71" i="1" s="1"/>
  <c r="C551" i="1" s="1"/>
  <c r="R52" i="1"/>
  <c r="R67" i="1" s="1"/>
  <c r="D81" i="9" s="1"/>
  <c r="AH52" i="1"/>
  <c r="AH67" i="1" s="1"/>
  <c r="F145" i="9" s="1"/>
  <c r="BW52" i="1"/>
  <c r="BW67" i="1" s="1"/>
  <c r="CA52" i="1"/>
  <c r="CA67" i="1" s="1"/>
  <c r="AN52" i="1"/>
  <c r="AN67" i="1" s="1"/>
  <c r="BB71" i="1"/>
  <c r="E245" i="9" s="1"/>
  <c r="W52" i="1"/>
  <c r="W67" i="1" s="1"/>
  <c r="BH52" i="1"/>
  <c r="BH67" i="1" s="1"/>
  <c r="BS52" i="1"/>
  <c r="BS67" i="1" s="1"/>
  <c r="I52" i="1"/>
  <c r="I67" i="1" s="1"/>
  <c r="I71" i="1" s="1"/>
  <c r="BC52" i="1"/>
  <c r="BC67" i="1" s="1"/>
  <c r="Q52" i="1"/>
  <c r="Q67" i="1" s="1"/>
  <c r="Q71" i="1" s="1"/>
  <c r="C85" i="9" s="1"/>
  <c r="BR52" i="1"/>
  <c r="BR67" i="1" s="1"/>
  <c r="BR71" i="1" s="1"/>
  <c r="C626" i="1" s="1"/>
  <c r="AA52" i="1"/>
  <c r="AA67" i="1" s="1"/>
  <c r="AA71" i="1" s="1"/>
  <c r="F117" i="9" s="1"/>
  <c r="M52" i="1"/>
  <c r="M67" i="1" s="1"/>
  <c r="M71" i="1" s="1"/>
  <c r="F53" i="9" s="1"/>
  <c r="CB52" i="1"/>
  <c r="CB67" i="1" s="1"/>
  <c r="CB71" i="1" s="1"/>
  <c r="C622" i="1" s="1"/>
  <c r="F52" i="1"/>
  <c r="F67" i="1" s="1"/>
  <c r="F71" i="1" s="1"/>
  <c r="C499" i="1" s="1"/>
  <c r="G499" i="1" s="1"/>
  <c r="BD52" i="1"/>
  <c r="BD67" i="1" s="1"/>
  <c r="BD71" i="1" s="1"/>
  <c r="C624" i="1" s="1"/>
  <c r="E337" i="9"/>
  <c r="AO52" i="1"/>
  <c r="AO67" i="1" s="1"/>
  <c r="F177" i="9" s="1"/>
  <c r="S52" i="1"/>
  <c r="S67" i="1" s="1"/>
  <c r="S71" i="1" s="1"/>
  <c r="AE52" i="1"/>
  <c r="AE67" i="1" s="1"/>
  <c r="C145" i="9" s="1"/>
  <c r="C52" i="1"/>
  <c r="C67" i="1" s="1"/>
  <c r="K52" i="1"/>
  <c r="K67" i="1" s="1"/>
  <c r="AJ52" i="1"/>
  <c r="AJ67" i="1" s="1"/>
  <c r="AJ71" i="1" s="1"/>
  <c r="H149" i="9" s="1"/>
  <c r="H52" i="1"/>
  <c r="H67" i="1" s="1"/>
  <c r="AR52" i="1"/>
  <c r="AR67" i="1" s="1"/>
  <c r="N52" i="1"/>
  <c r="N67" i="1" s="1"/>
  <c r="N71" i="1" s="1"/>
  <c r="G53" i="9" s="1"/>
  <c r="AG52" i="1"/>
  <c r="AG67" i="1" s="1"/>
  <c r="D241" i="9"/>
  <c r="BA71" i="1"/>
  <c r="C630" i="1" s="1"/>
  <c r="O52" i="1"/>
  <c r="O67" i="1" s="1"/>
  <c r="U52" i="1"/>
  <c r="U67" i="1" s="1"/>
  <c r="AZ52" i="1"/>
  <c r="AZ67" i="1" s="1"/>
  <c r="J52" i="1"/>
  <c r="J67" i="1" s="1"/>
  <c r="AB52" i="1"/>
  <c r="AB67" i="1" s="1"/>
  <c r="BK52" i="1"/>
  <c r="BK67" i="1" s="1"/>
  <c r="E52" i="1"/>
  <c r="E67" i="1" s="1"/>
  <c r="AL52" i="1"/>
  <c r="AL67" i="1" s="1"/>
  <c r="BP52" i="1"/>
  <c r="BP67" i="1" s="1"/>
  <c r="BZ52" i="1"/>
  <c r="BZ67" i="1" s="1"/>
  <c r="AP52" i="1"/>
  <c r="AP67" i="1" s="1"/>
  <c r="BX52" i="1"/>
  <c r="BX67" i="1" s="1"/>
  <c r="AD52" i="1"/>
  <c r="AD67" i="1" s="1"/>
  <c r="AS52" i="1"/>
  <c r="AS67" i="1" s="1"/>
  <c r="AS71" i="1" s="1"/>
  <c r="C538" i="1" s="1"/>
  <c r="G538" i="1" s="1"/>
  <c r="BL52" i="1"/>
  <c r="BL67" i="1" s="1"/>
  <c r="Z52" i="1"/>
  <c r="Z67" i="1" s="1"/>
  <c r="AC52" i="1"/>
  <c r="AC67" i="1" s="1"/>
  <c r="BO52" i="1"/>
  <c r="BO67" i="1" s="1"/>
  <c r="AT52" i="1"/>
  <c r="AT67" i="1" s="1"/>
  <c r="CC52" i="1"/>
  <c r="CC67" i="1" s="1"/>
  <c r="BI52" i="1"/>
  <c r="BI67" i="1" s="1"/>
  <c r="Y52" i="1"/>
  <c r="Y67" i="1" s="1"/>
  <c r="BU52" i="1"/>
  <c r="BU67" i="1" s="1"/>
  <c r="AI52" i="1"/>
  <c r="AI67" i="1" s="1"/>
  <c r="P52" i="1"/>
  <c r="P67" i="1" s="1"/>
  <c r="BG52" i="1"/>
  <c r="BG67" i="1" s="1"/>
  <c r="AV52" i="1"/>
  <c r="AV67" i="1" s="1"/>
  <c r="BT52" i="1"/>
  <c r="BT67" i="1" s="1"/>
  <c r="L52" i="1"/>
  <c r="L67" i="1" s="1"/>
  <c r="AQ52" i="1"/>
  <c r="AQ67" i="1" s="1"/>
  <c r="C689" i="1"/>
  <c r="C517" i="1"/>
  <c r="G517" i="1" s="1"/>
  <c r="C204" i="9"/>
  <c r="CE48" i="1"/>
  <c r="C428" i="1"/>
  <c r="C113" i="9"/>
  <c r="D27" i="7"/>
  <c r="B448" i="1"/>
  <c r="C669" i="1"/>
  <c r="F544" i="1"/>
  <c r="H544" i="1"/>
  <c r="H536" i="1"/>
  <c r="F536" i="1"/>
  <c r="F528" i="1"/>
  <c r="H528" i="1"/>
  <c r="F520" i="1"/>
  <c r="H520" i="1"/>
  <c r="D341" i="1"/>
  <c r="C481" i="1" s="1"/>
  <c r="C50" i="8"/>
  <c r="I378" i="9"/>
  <c r="K612" i="1"/>
  <c r="C465" i="1"/>
  <c r="C126" i="8"/>
  <c r="F32" i="6"/>
  <c r="C478" i="1"/>
  <c r="C102" i="8"/>
  <c r="C482" i="1"/>
  <c r="H498" i="1"/>
  <c r="F498" i="1"/>
  <c r="G337" i="9"/>
  <c r="C476" i="1"/>
  <c r="F16" i="6"/>
  <c r="F516" i="1"/>
  <c r="H516" i="1"/>
  <c r="D17" i="9"/>
  <c r="F540" i="1"/>
  <c r="H540" i="1"/>
  <c r="F532" i="1"/>
  <c r="H532" i="1"/>
  <c r="H524" i="1"/>
  <c r="F524" i="1"/>
  <c r="F550" i="1"/>
  <c r="H550" i="1"/>
  <c r="C623" i="1" l="1"/>
  <c r="C544" i="1"/>
  <c r="G544" i="1" s="1"/>
  <c r="D177" i="9"/>
  <c r="D21" i="9"/>
  <c r="C672" i="1"/>
  <c r="C625" i="1"/>
  <c r="C619" i="1"/>
  <c r="C570" i="1"/>
  <c r="D181" i="9"/>
  <c r="F85" i="9"/>
  <c r="F273" i="9"/>
  <c r="C506" i="1"/>
  <c r="G506" i="1" s="1"/>
  <c r="C645" i="1"/>
  <c r="C546" i="1"/>
  <c r="G546" i="1" s="1"/>
  <c r="C558" i="1"/>
  <c r="I245" i="9"/>
  <c r="C543" i="1"/>
  <c r="C305" i="9"/>
  <c r="C309" i="9"/>
  <c r="I209" i="9"/>
  <c r="C567" i="1"/>
  <c r="I145" i="9"/>
  <c r="C632" i="1"/>
  <c r="C542" i="1"/>
  <c r="R71" i="1"/>
  <c r="D85" i="9" s="1"/>
  <c r="C614" i="1"/>
  <c r="D615" i="1" s="1"/>
  <c r="C563" i="1"/>
  <c r="G209" i="9"/>
  <c r="C704" i="1"/>
  <c r="C701" i="1"/>
  <c r="AO71" i="1"/>
  <c r="F181" i="9" s="1"/>
  <c r="F21" i="9"/>
  <c r="F305" i="9"/>
  <c r="G309" i="9"/>
  <c r="I273" i="9"/>
  <c r="F309" i="9"/>
  <c r="I277" i="9"/>
  <c r="BJ71" i="1"/>
  <c r="F277" i="9" s="1"/>
  <c r="F113" i="9"/>
  <c r="C642" i="1"/>
  <c r="C520" i="1"/>
  <c r="G520" i="1" s="1"/>
  <c r="G245" i="9"/>
  <c r="C547" i="1"/>
  <c r="C702" i="1"/>
  <c r="C549" i="1"/>
  <c r="C692" i="1"/>
  <c r="C671" i="1"/>
  <c r="AU71" i="1"/>
  <c r="C540" i="1" s="1"/>
  <c r="G540" i="1" s="1"/>
  <c r="C525" i="1"/>
  <c r="G525" i="1" s="1"/>
  <c r="D149" i="9"/>
  <c r="C685" i="1"/>
  <c r="C678" i="1"/>
  <c r="C629" i="1"/>
  <c r="F81" i="9"/>
  <c r="D245" i="9"/>
  <c r="G21" i="9"/>
  <c r="H241" i="9"/>
  <c r="C616" i="1"/>
  <c r="G17" i="9"/>
  <c r="G213" i="9"/>
  <c r="H245" i="9"/>
  <c r="E177" i="9"/>
  <c r="C373" i="9"/>
  <c r="H209" i="9"/>
  <c r="C682" i="1"/>
  <c r="C510" i="1"/>
  <c r="G510" i="1" s="1"/>
  <c r="AN71" i="1"/>
  <c r="I21" i="9"/>
  <c r="C502" i="1"/>
  <c r="G502" i="1" s="1"/>
  <c r="C679" i="1"/>
  <c r="G241" i="9"/>
  <c r="C369" i="9"/>
  <c r="C573" i="1"/>
  <c r="I241" i="9"/>
  <c r="E81" i="9"/>
  <c r="BW71" i="1"/>
  <c r="C643" i="1" s="1"/>
  <c r="AH71" i="1"/>
  <c r="I337" i="9"/>
  <c r="CA71" i="1"/>
  <c r="D145" i="9"/>
  <c r="D337" i="9"/>
  <c r="C529" i="1"/>
  <c r="G529" i="1" s="1"/>
  <c r="I149" i="9"/>
  <c r="C697" i="1"/>
  <c r="H145" i="9"/>
  <c r="V71" i="1"/>
  <c r="C687" i="1" s="1"/>
  <c r="H81" i="9"/>
  <c r="G49" i="9"/>
  <c r="K71" i="1"/>
  <c r="D49" i="9"/>
  <c r="F241" i="9"/>
  <c r="BC71" i="1"/>
  <c r="I81" i="9"/>
  <c r="W71" i="1"/>
  <c r="C507" i="1"/>
  <c r="G507" i="1" s="1"/>
  <c r="F17" i="9"/>
  <c r="F49" i="9"/>
  <c r="G305" i="9"/>
  <c r="C81" i="9"/>
  <c r="AE71" i="1"/>
  <c r="I177" i="9"/>
  <c r="AR71" i="1"/>
  <c r="C71" i="1"/>
  <c r="C17" i="9"/>
  <c r="I17" i="9"/>
  <c r="CE67" i="1"/>
  <c r="I369" i="9" s="1"/>
  <c r="H71" i="1"/>
  <c r="H17" i="9"/>
  <c r="BS71" i="1"/>
  <c r="H305" i="9"/>
  <c r="AG71" i="1"/>
  <c r="E145" i="9"/>
  <c r="D273" i="9"/>
  <c r="BH71" i="1"/>
  <c r="C674" i="1"/>
  <c r="I305" i="9"/>
  <c r="BT71" i="1"/>
  <c r="G145" i="9"/>
  <c r="AI71" i="1"/>
  <c r="D369" i="9"/>
  <c r="CC71" i="1"/>
  <c r="E113" i="9"/>
  <c r="Z71" i="1"/>
  <c r="F337" i="9"/>
  <c r="BX71" i="1"/>
  <c r="E305" i="9"/>
  <c r="BP71" i="1"/>
  <c r="G113" i="9"/>
  <c r="AB71" i="1"/>
  <c r="O71" i="1"/>
  <c r="H49" i="9"/>
  <c r="AV71" i="1"/>
  <c r="F209" i="9"/>
  <c r="BU71" i="1"/>
  <c r="C337" i="9"/>
  <c r="D209" i="9"/>
  <c r="AT71" i="1"/>
  <c r="BL71" i="1"/>
  <c r="H273" i="9"/>
  <c r="AP71" i="1"/>
  <c r="G177" i="9"/>
  <c r="E85" i="9"/>
  <c r="C512" i="1"/>
  <c r="G512" i="1" s="1"/>
  <c r="C684" i="1"/>
  <c r="C177" i="9"/>
  <c r="AL71" i="1"/>
  <c r="J71" i="1"/>
  <c r="C49" i="9"/>
  <c r="H177" i="9"/>
  <c r="AQ71" i="1"/>
  <c r="C273" i="9"/>
  <c r="BG71" i="1"/>
  <c r="D113" i="9"/>
  <c r="Y71" i="1"/>
  <c r="D305" i="9"/>
  <c r="BO71" i="1"/>
  <c r="C209" i="9"/>
  <c r="H337" i="9"/>
  <c r="BZ71" i="1"/>
  <c r="E17" i="9"/>
  <c r="E71" i="1"/>
  <c r="C241" i="9"/>
  <c r="AZ71" i="1"/>
  <c r="CE52" i="1"/>
  <c r="L71" i="1"/>
  <c r="E49" i="9"/>
  <c r="I49" i="9"/>
  <c r="P71" i="1"/>
  <c r="BI71" i="1"/>
  <c r="E273" i="9"/>
  <c r="H113" i="9"/>
  <c r="AC71" i="1"/>
  <c r="I113" i="9"/>
  <c r="AD71" i="1"/>
  <c r="G273" i="9"/>
  <c r="BK71" i="1"/>
  <c r="G81" i="9"/>
  <c r="U71" i="1"/>
  <c r="C213" i="9"/>
  <c r="C710" i="1"/>
  <c r="F522" i="1"/>
  <c r="H522" i="1"/>
  <c r="F510" i="1"/>
  <c r="H510" i="1"/>
  <c r="F513" i="1"/>
  <c r="H513" i="1"/>
  <c r="C142" i="8"/>
  <c r="D393" i="1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H503" i="1"/>
  <c r="H508" i="1"/>
  <c r="F508" i="1"/>
  <c r="F514" i="1"/>
  <c r="H514" i="1"/>
  <c r="H507" i="1"/>
  <c r="F507" i="1"/>
  <c r="H518" i="1"/>
  <c r="F518" i="1"/>
  <c r="H546" i="1"/>
  <c r="F546" i="1"/>
  <c r="F506" i="1"/>
  <c r="H506" i="1"/>
  <c r="H500" i="1"/>
  <c r="F500" i="1"/>
  <c r="F509" i="1"/>
  <c r="H509" i="1"/>
  <c r="C511" i="1" l="1"/>
  <c r="G511" i="1" s="1"/>
  <c r="C706" i="1"/>
  <c r="CE71" i="1"/>
  <c r="C716" i="1" s="1"/>
  <c r="C683" i="1"/>
  <c r="C534" i="1"/>
  <c r="G534" i="1" s="1"/>
  <c r="E213" i="9"/>
  <c r="C712" i="1"/>
  <c r="C555" i="1"/>
  <c r="C617" i="1"/>
  <c r="C433" i="1"/>
  <c r="C441" i="1" s="1"/>
  <c r="C705" i="1"/>
  <c r="C533" i="1"/>
  <c r="G533" i="1" s="1"/>
  <c r="E181" i="9"/>
  <c r="C572" i="1"/>
  <c r="C647" i="1"/>
  <c r="I341" i="9"/>
  <c r="E341" i="9"/>
  <c r="C568" i="1"/>
  <c r="H85" i="9"/>
  <c r="C515" i="1"/>
  <c r="G515" i="1" s="1"/>
  <c r="C527" i="1"/>
  <c r="G527" i="1" s="1"/>
  <c r="F149" i="9"/>
  <c r="C699" i="1"/>
  <c r="C698" i="1"/>
  <c r="E149" i="9"/>
  <c r="C526" i="1"/>
  <c r="G526" i="1" s="1"/>
  <c r="C21" i="9"/>
  <c r="C496" i="1"/>
  <c r="G496" i="1" s="1"/>
  <c r="C668" i="1"/>
  <c r="C548" i="1"/>
  <c r="C633" i="1"/>
  <c r="F245" i="9"/>
  <c r="D53" i="9"/>
  <c r="C676" i="1"/>
  <c r="C504" i="1"/>
  <c r="G504" i="1" s="1"/>
  <c r="C553" i="1"/>
  <c r="C636" i="1"/>
  <c r="D277" i="9"/>
  <c r="C673" i="1"/>
  <c r="C501" i="1"/>
  <c r="G501" i="1" s="1"/>
  <c r="H21" i="9"/>
  <c r="C709" i="1"/>
  <c r="I181" i="9"/>
  <c r="C537" i="1"/>
  <c r="G537" i="1" s="1"/>
  <c r="C524" i="1"/>
  <c r="G524" i="1" s="1"/>
  <c r="C149" i="9"/>
  <c r="C696" i="1"/>
  <c r="I85" i="9"/>
  <c r="C688" i="1"/>
  <c r="C516" i="1"/>
  <c r="G516" i="1" s="1"/>
  <c r="C639" i="1"/>
  <c r="H309" i="9"/>
  <c r="C564" i="1"/>
  <c r="H341" i="9"/>
  <c r="C646" i="1"/>
  <c r="C571" i="1"/>
  <c r="D309" i="9"/>
  <c r="C627" i="1"/>
  <c r="C560" i="1"/>
  <c r="D117" i="9"/>
  <c r="C518" i="1"/>
  <c r="G518" i="1" s="1"/>
  <c r="C690" i="1"/>
  <c r="C641" i="1"/>
  <c r="C341" i="9"/>
  <c r="C566" i="1"/>
  <c r="G117" i="9"/>
  <c r="C521" i="1"/>
  <c r="G521" i="1" s="1"/>
  <c r="C693" i="1"/>
  <c r="C561" i="1"/>
  <c r="E309" i="9"/>
  <c r="C621" i="1"/>
  <c r="C574" i="1"/>
  <c r="D373" i="9"/>
  <c r="C620" i="1"/>
  <c r="C509" i="1"/>
  <c r="G509" i="1" s="1"/>
  <c r="I53" i="9"/>
  <c r="C681" i="1"/>
  <c r="C628" i="1"/>
  <c r="C545" i="1"/>
  <c r="G545" i="1" s="1"/>
  <c r="C245" i="9"/>
  <c r="C536" i="1"/>
  <c r="G536" i="1" s="1"/>
  <c r="H181" i="9"/>
  <c r="C708" i="1"/>
  <c r="C637" i="1"/>
  <c r="C557" i="1"/>
  <c r="H277" i="9"/>
  <c r="E117" i="9"/>
  <c r="C691" i="1"/>
  <c r="C519" i="1"/>
  <c r="G519" i="1" s="1"/>
  <c r="C514" i="1"/>
  <c r="G514" i="1" s="1"/>
  <c r="C686" i="1"/>
  <c r="G85" i="9"/>
  <c r="C556" i="1"/>
  <c r="G277" i="9"/>
  <c r="C635" i="1"/>
  <c r="C677" i="1"/>
  <c r="E53" i="9"/>
  <c r="C505" i="1"/>
  <c r="G505" i="1" s="1"/>
  <c r="C618" i="1"/>
  <c r="C277" i="9"/>
  <c r="C552" i="1"/>
  <c r="C53" i="9"/>
  <c r="C675" i="1"/>
  <c r="C503" i="1"/>
  <c r="G503" i="1" s="1"/>
  <c r="G181" i="9"/>
  <c r="C535" i="1"/>
  <c r="G535" i="1" s="1"/>
  <c r="C707" i="1"/>
  <c r="H53" i="9"/>
  <c r="C680" i="1"/>
  <c r="C508" i="1"/>
  <c r="G508" i="1" s="1"/>
  <c r="C644" i="1"/>
  <c r="C569" i="1"/>
  <c r="F341" i="9"/>
  <c r="C640" i="1"/>
  <c r="C565" i="1"/>
  <c r="I309" i="9"/>
  <c r="C522" i="1"/>
  <c r="G522" i="1" s="1"/>
  <c r="H117" i="9"/>
  <c r="C694" i="1"/>
  <c r="C181" i="9"/>
  <c r="C531" i="1"/>
  <c r="G531" i="1" s="1"/>
  <c r="C703" i="1"/>
  <c r="C539" i="1"/>
  <c r="G539" i="1" s="1"/>
  <c r="C711" i="1"/>
  <c r="D213" i="9"/>
  <c r="F213" i="9"/>
  <c r="C713" i="1"/>
  <c r="C541" i="1"/>
  <c r="C528" i="1"/>
  <c r="G528" i="1" s="1"/>
  <c r="C700" i="1"/>
  <c r="G149" i="9"/>
  <c r="C523" i="1"/>
  <c r="G523" i="1" s="1"/>
  <c r="I117" i="9"/>
  <c r="C695" i="1"/>
  <c r="C634" i="1"/>
  <c r="C554" i="1"/>
  <c r="E277" i="9"/>
  <c r="C670" i="1"/>
  <c r="C498" i="1"/>
  <c r="G498" i="1" s="1"/>
  <c r="E21" i="9"/>
  <c r="D629" i="1"/>
  <c r="D669" i="1"/>
  <c r="D673" i="1"/>
  <c r="D640" i="1"/>
  <c r="D712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71" i="1"/>
  <c r="D620" i="1"/>
  <c r="D634" i="1"/>
  <c r="D638" i="1"/>
  <c r="D691" i="1"/>
  <c r="D703" i="1"/>
  <c r="D670" i="1"/>
  <c r="D677" i="1"/>
  <c r="D627" i="1"/>
  <c r="D621" i="1"/>
  <c r="D689" i="1"/>
  <c r="D701" i="1"/>
  <c r="D678" i="1"/>
  <c r="D696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I373" i="9" l="1"/>
  <c r="C715" i="1"/>
  <c r="C648" i="1"/>
  <c r="M716" i="1" s="1"/>
  <c r="D715" i="1"/>
  <c r="E623" i="1"/>
  <c r="E612" i="1"/>
  <c r="E697" i="1" l="1"/>
  <c r="E631" i="1"/>
  <c r="E645" i="1"/>
  <c r="E678" i="1"/>
  <c r="E630" i="1"/>
  <c r="E701" i="1"/>
  <c r="E711" i="1"/>
  <c r="E642" i="1"/>
  <c r="E643" i="1"/>
  <c r="E624" i="1"/>
  <c r="F624" i="1" s="1"/>
  <c r="F633" i="1" s="1"/>
  <c r="E627" i="1"/>
  <c r="E712" i="1"/>
  <c r="E640" i="1"/>
  <c r="E707" i="1"/>
  <c r="E635" i="1"/>
  <c r="E646" i="1"/>
  <c r="E684" i="1"/>
  <c r="E641" i="1"/>
  <c r="E673" i="1"/>
  <c r="E690" i="1"/>
  <c r="E647" i="1"/>
  <c r="E628" i="1"/>
  <c r="E634" i="1"/>
  <c r="E683" i="1"/>
  <c r="E694" i="1"/>
  <c r="E674" i="1"/>
  <c r="E669" i="1"/>
  <c r="E703" i="1"/>
  <c r="E706" i="1"/>
  <c r="E702" i="1"/>
  <c r="E710" i="1"/>
  <c r="E680" i="1"/>
  <c r="E644" i="1"/>
  <c r="E713" i="1"/>
  <c r="E677" i="1"/>
  <c r="E672" i="1"/>
  <c r="E671" i="1"/>
  <c r="E709" i="1"/>
  <c r="E699" i="1"/>
  <c r="E675" i="1"/>
  <c r="E636" i="1"/>
  <c r="E637" i="1"/>
  <c r="E687" i="1"/>
  <c r="E670" i="1"/>
  <c r="E693" i="1"/>
  <c r="E708" i="1"/>
  <c r="E696" i="1"/>
  <c r="E679" i="1"/>
  <c r="E682" i="1"/>
  <c r="E681" i="1"/>
  <c r="E629" i="1"/>
  <c r="E685" i="1"/>
  <c r="E686" i="1"/>
  <c r="E695" i="1"/>
  <c r="E638" i="1"/>
  <c r="E691" i="1"/>
  <c r="E692" i="1"/>
  <c r="E704" i="1"/>
  <c r="E632" i="1"/>
  <c r="E689" i="1"/>
  <c r="E698" i="1"/>
  <c r="E625" i="1"/>
  <c r="E688" i="1"/>
  <c r="E668" i="1"/>
  <c r="E639" i="1"/>
  <c r="E705" i="1"/>
  <c r="E716" i="1"/>
  <c r="E700" i="1"/>
  <c r="E626" i="1"/>
  <c r="E633" i="1"/>
  <c r="E676" i="1"/>
  <c r="F635" i="1" l="1"/>
  <c r="F696" i="1"/>
  <c r="F691" i="1"/>
  <c r="F680" i="1"/>
  <c r="F641" i="1"/>
  <c r="F700" i="1"/>
  <c r="F687" i="1"/>
  <c r="F677" i="1"/>
  <c r="F628" i="1"/>
  <c r="F640" i="1"/>
  <c r="F670" i="1"/>
  <c r="F703" i="1"/>
  <c r="F704" i="1"/>
  <c r="F632" i="1"/>
  <c r="F629" i="1"/>
  <c r="F693" i="1"/>
  <c r="F630" i="1"/>
  <c r="F636" i="1"/>
  <c r="F668" i="1"/>
  <c r="F688" i="1"/>
  <c r="F706" i="1"/>
  <c r="F679" i="1"/>
  <c r="F683" i="1"/>
  <c r="F673" i="1"/>
  <c r="F676" i="1"/>
  <c r="F642" i="1"/>
  <c r="F685" i="1"/>
  <c r="F694" i="1"/>
  <c r="F712" i="1"/>
  <c r="F669" i="1"/>
  <c r="F634" i="1"/>
  <c r="F695" i="1"/>
  <c r="F625" i="1"/>
  <c r="F671" i="1"/>
  <c r="F626" i="1"/>
  <c r="F646" i="1"/>
  <c r="F710" i="1"/>
  <c r="F681" i="1"/>
  <c r="F682" i="1"/>
  <c r="F709" i="1"/>
  <c r="F643" i="1"/>
  <c r="F678" i="1"/>
  <c r="F644" i="1"/>
  <c r="F697" i="1"/>
  <c r="F637" i="1"/>
  <c r="F684" i="1"/>
  <c r="F702" i="1"/>
  <c r="F690" i="1"/>
  <c r="F672" i="1"/>
  <c r="F639" i="1"/>
  <c r="F701" i="1"/>
  <c r="F692" i="1"/>
  <c r="F716" i="1"/>
  <c r="F707" i="1"/>
  <c r="F638" i="1"/>
  <c r="F647" i="1"/>
  <c r="F711" i="1"/>
  <c r="F674" i="1"/>
  <c r="F705" i="1"/>
  <c r="F689" i="1"/>
  <c r="F698" i="1"/>
  <c r="F631" i="1"/>
  <c r="F686" i="1"/>
  <c r="F699" i="1"/>
  <c r="F708" i="1"/>
  <c r="F675" i="1"/>
  <c r="F645" i="1"/>
  <c r="F713" i="1"/>
  <c r="F627" i="1"/>
  <c r="E715" i="1"/>
  <c r="F715" i="1" l="1"/>
  <c r="G625" i="1"/>
  <c r="G642" i="1" l="1"/>
  <c r="G630" i="1"/>
  <c r="G673" i="1"/>
  <c r="G690" i="1"/>
  <c r="G686" i="1"/>
  <c r="G677" i="1"/>
  <c r="G684" i="1"/>
  <c r="G669" i="1"/>
  <c r="G633" i="1"/>
  <c r="G699" i="1"/>
  <c r="G696" i="1"/>
  <c r="G713" i="1"/>
  <c r="G626" i="1"/>
  <c r="G637" i="1"/>
  <c r="G679" i="1"/>
  <c r="G698" i="1"/>
  <c r="G674" i="1"/>
  <c r="G710" i="1"/>
  <c r="G627" i="1"/>
  <c r="G709" i="1"/>
  <c r="G643" i="1"/>
  <c r="G628" i="1"/>
  <c r="G695" i="1"/>
  <c r="G636" i="1"/>
  <c r="G645" i="1"/>
  <c r="G694" i="1"/>
  <c r="G681" i="1"/>
  <c r="G672" i="1"/>
  <c r="G680" i="1"/>
  <c r="G691" i="1"/>
  <c r="G675" i="1"/>
  <c r="G703" i="1"/>
  <c r="G683" i="1"/>
  <c r="G678" i="1"/>
  <c r="G641" i="1"/>
  <c r="G668" i="1"/>
  <c r="G705" i="1"/>
  <c r="G634" i="1"/>
  <c r="G647" i="1"/>
  <c r="G644" i="1"/>
  <c r="G685" i="1"/>
  <c r="G711" i="1"/>
  <c r="G682" i="1"/>
  <c r="G712" i="1"/>
  <c r="G688" i="1"/>
  <c r="G701" i="1"/>
  <c r="G716" i="1"/>
  <c r="G704" i="1"/>
  <c r="G706" i="1"/>
  <c r="G671" i="1"/>
  <c r="G629" i="1"/>
  <c r="G693" i="1"/>
  <c r="G632" i="1"/>
  <c r="G707" i="1"/>
  <c r="G697" i="1"/>
  <c r="G646" i="1"/>
  <c r="G702" i="1"/>
  <c r="G676" i="1"/>
  <c r="G670" i="1"/>
  <c r="G635" i="1"/>
  <c r="G638" i="1"/>
  <c r="G708" i="1"/>
  <c r="G640" i="1"/>
  <c r="G700" i="1"/>
  <c r="G631" i="1"/>
  <c r="G692" i="1"/>
  <c r="G687" i="1"/>
  <c r="G689" i="1"/>
  <c r="G639" i="1"/>
  <c r="H628" i="1" l="1"/>
  <c r="G715" i="1"/>
  <c r="H672" i="1" l="1"/>
  <c r="H694" i="1"/>
  <c r="H674" i="1"/>
  <c r="H691" i="1"/>
  <c r="H696" i="1"/>
  <c r="H670" i="1"/>
  <c r="H704" i="1"/>
  <c r="H633" i="1"/>
  <c r="H695" i="1"/>
  <c r="H646" i="1"/>
  <c r="H712" i="1"/>
  <c r="H629" i="1"/>
  <c r="H700" i="1"/>
  <c r="H705" i="1"/>
  <c r="H647" i="1"/>
  <c r="H645" i="1"/>
  <c r="H640" i="1"/>
  <c r="H702" i="1"/>
  <c r="H710" i="1"/>
  <c r="H671" i="1"/>
  <c r="H698" i="1"/>
  <c r="H684" i="1"/>
  <c r="H675" i="1"/>
  <c r="H703" i="1"/>
  <c r="H693" i="1"/>
  <c r="H635" i="1"/>
  <c r="H686" i="1"/>
  <c r="H669" i="1"/>
  <c r="H692" i="1"/>
  <c r="H697" i="1"/>
  <c r="H711" i="1"/>
  <c r="H641" i="1"/>
  <c r="H699" i="1"/>
  <c r="H677" i="1"/>
  <c r="H690" i="1"/>
  <c r="H682" i="1"/>
  <c r="H681" i="1"/>
  <c r="H716" i="1"/>
  <c r="H643" i="1"/>
  <c r="H637" i="1"/>
  <c r="H630" i="1"/>
  <c r="H688" i="1"/>
  <c r="H631" i="1"/>
  <c r="H642" i="1"/>
  <c r="H708" i="1"/>
  <c r="H706" i="1"/>
  <c r="H632" i="1"/>
  <c r="H709" i="1"/>
  <c r="H701" i="1"/>
  <c r="H685" i="1"/>
  <c r="H683" i="1"/>
  <c r="H644" i="1"/>
  <c r="H636" i="1"/>
  <c r="H687" i="1"/>
  <c r="H679" i="1"/>
  <c r="H689" i="1"/>
  <c r="H713" i="1"/>
  <c r="H668" i="1"/>
  <c r="H680" i="1"/>
  <c r="H676" i="1"/>
  <c r="H678" i="1"/>
  <c r="H638" i="1"/>
  <c r="H639" i="1"/>
  <c r="H634" i="1"/>
  <c r="H707" i="1"/>
  <c r="H673" i="1"/>
  <c r="H715" i="1" l="1"/>
  <c r="I629" i="1"/>
  <c r="I646" i="1" l="1"/>
  <c r="I670" i="1"/>
  <c r="I681" i="1"/>
  <c r="I711" i="1"/>
  <c r="I634" i="1"/>
  <c r="I644" i="1"/>
  <c r="I690" i="1"/>
  <c r="I677" i="1"/>
  <c r="I698" i="1"/>
  <c r="I707" i="1"/>
  <c r="I675" i="1"/>
  <c r="I713" i="1"/>
  <c r="I673" i="1"/>
  <c r="I683" i="1"/>
  <c r="I701" i="1"/>
  <c r="I685" i="1"/>
  <c r="I633" i="1"/>
  <c r="I645" i="1"/>
  <c r="I691" i="1"/>
  <c r="I704" i="1"/>
  <c r="I676" i="1"/>
  <c r="I638" i="1"/>
  <c r="I680" i="1"/>
  <c r="I706" i="1"/>
  <c r="I692" i="1"/>
  <c r="I684" i="1"/>
  <c r="I709" i="1"/>
  <c r="I695" i="1"/>
  <c r="I669" i="1"/>
  <c r="I697" i="1"/>
  <c r="I635" i="1"/>
  <c r="I689" i="1"/>
  <c r="I678" i="1"/>
  <c r="I688" i="1"/>
  <c r="I708" i="1"/>
  <c r="I702" i="1"/>
  <c r="I700" i="1"/>
  <c r="I642" i="1"/>
  <c r="I672" i="1"/>
  <c r="I630" i="1"/>
  <c r="I639" i="1"/>
  <c r="I703" i="1"/>
  <c r="I671" i="1"/>
  <c r="I696" i="1"/>
  <c r="I686" i="1"/>
  <c r="I636" i="1"/>
  <c r="I710" i="1"/>
  <c r="I632" i="1"/>
  <c r="I647" i="1"/>
  <c r="I640" i="1"/>
  <c r="I682" i="1"/>
  <c r="I643" i="1"/>
  <c r="I712" i="1"/>
  <c r="I705" i="1"/>
  <c r="I694" i="1"/>
  <c r="I716" i="1"/>
  <c r="I674" i="1"/>
  <c r="I637" i="1"/>
  <c r="I693" i="1"/>
  <c r="I668" i="1"/>
  <c r="I687" i="1"/>
  <c r="I679" i="1"/>
  <c r="I631" i="1"/>
  <c r="I699" i="1"/>
  <c r="I641" i="1"/>
  <c r="I715" i="1" l="1"/>
  <c r="J630" i="1"/>
  <c r="J678" i="1" l="1"/>
  <c r="J704" i="1"/>
  <c r="J668" i="1"/>
  <c r="J695" i="1"/>
  <c r="J645" i="1"/>
  <c r="J716" i="1"/>
  <c r="J707" i="1"/>
  <c r="J700" i="1"/>
  <c r="J690" i="1"/>
  <c r="J669" i="1"/>
  <c r="J685" i="1"/>
  <c r="J694" i="1"/>
  <c r="J703" i="1"/>
  <c r="J686" i="1"/>
  <c r="J712" i="1"/>
  <c r="J641" i="1"/>
  <c r="J711" i="1"/>
  <c r="J705" i="1"/>
  <c r="J639" i="1"/>
  <c r="J709" i="1"/>
  <c r="J697" i="1"/>
  <c r="J698" i="1"/>
  <c r="J637" i="1"/>
  <c r="J710" i="1"/>
  <c r="J647" i="1"/>
  <c r="J674" i="1"/>
  <c r="J646" i="1"/>
  <c r="J679" i="1"/>
  <c r="J644" i="1"/>
  <c r="J671" i="1"/>
  <c r="J689" i="1"/>
  <c r="J640" i="1"/>
  <c r="J642" i="1"/>
  <c r="J688" i="1"/>
  <c r="J677" i="1"/>
  <c r="J701" i="1"/>
  <c r="J691" i="1"/>
  <c r="J699" i="1"/>
  <c r="J673" i="1"/>
  <c r="J643" i="1"/>
  <c r="J706" i="1"/>
  <c r="J670" i="1"/>
  <c r="J632" i="1"/>
  <c r="J713" i="1"/>
  <c r="J683" i="1"/>
  <c r="J693" i="1"/>
  <c r="J634" i="1"/>
  <c r="J633" i="1"/>
  <c r="J681" i="1"/>
  <c r="J638" i="1"/>
  <c r="J696" i="1"/>
  <c r="J680" i="1"/>
  <c r="J631" i="1"/>
  <c r="J687" i="1"/>
  <c r="J684" i="1"/>
  <c r="J702" i="1"/>
  <c r="J676" i="1"/>
  <c r="J675" i="1"/>
  <c r="J636" i="1"/>
  <c r="J672" i="1"/>
  <c r="J708" i="1"/>
  <c r="J682" i="1"/>
  <c r="J635" i="1"/>
  <c r="J692" i="1"/>
  <c r="J715" i="1" l="1"/>
  <c r="K644" i="1"/>
  <c r="L647" i="1"/>
  <c r="L684" i="1" l="1"/>
  <c r="L700" i="1"/>
  <c r="L703" i="1"/>
  <c r="L716" i="1"/>
  <c r="L688" i="1"/>
  <c r="L689" i="1"/>
  <c r="L680" i="1"/>
  <c r="L696" i="1"/>
  <c r="L710" i="1"/>
  <c r="L683" i="1"/>
  <c r="L697" i="1"/>
  <c r="L670" i="1"/>
  <c r="L685" i="1"/>
  <c r="L698" i="1"/>
  <c r="L679" i="1"/>
  <c r="L675" i="1"/>
  <c r="L678" i="1"/>
  <c r="L693" i="1"/>
  <c r="L694" i="1"/>
  <c r="L682" i="1"/>
  <c r="L673" i="1"/>
  <c r="L709" i="1"/>
  <c r="L713" i="1"/>
  <c r="L681" i="1"/>
  <c r="L691" i="1"/>
  <c r="L706" i="1"/>
  <c r="L704" i="1"/>
  <c r="L668" i="1"/>
  <c r="L699" i="1"/>
  <c r="L702" i="1"/>
  <c r="L676" i="1"/>
  <c r="L695" i="1"/>
  <c r="L671" i="1"/>
  <c r="L669" i="1"/>
  <c r="L687" i="1"/>
  <c r="L712" i="1"/>
  <c r="L690" i="1"/>
  <c r="L705" i="1"/>
  <c r="L711" i="1"/>
  <c r="L692" i="1"/>
  <c r="L708" i="1"/>
  <c r="L672" i="1"/>
  <c r="L677" i="1"/>
  <c r="L707" i="1"/>
  <c r="L674" i="1"/>
  <c r="L701" i="1"/>
  <c r="L686" i="1"/>
  <c r="K693" i="1"/>
  <c r="K690" i="1"/>
  <c r="K674" i="1"/>
  <c r="K670" i="1"/>
  <c r="K712" i="1"/>
  <c r="K671" i="1"/>
  <c r="K684" i="1"/>
  <c r="K698" i="1"/>
  <c r="K706" i="1"/>
  <c r="K681" i="1"/>
  <c r="K689" i="1"/>
  <c r="K682" i="1"/>
  <c r="K705" i="1"/>
  <c r="K683" i="1"/>
  <c r="K701" i="1"/>
  <c r="K692" i="1"/>
  <c r="K696" i="1"/>
  <c r="K679" i="1"/>
  <c r="K709" i="1"/>
  <c r="K694" i="1"/>
  <c r="K668" i="1"/>
  <c r="K707" i="1"/>
  <c r="K695" i="1"/>
  <c r="K673" i="1"/>
  <c r="K676" i="1"/>
  <c r="K669" i="1"/>
  <c r="K713" i="1"/>
  <c r="K704" i="1"/>
  <c r="K700" i="1"/>
  <c r="K680" i="1"/>
  <c r="K697" i="1"/>
  <c r="K686" i="1"/>
  <c r="K708" i="1"/>
  <c r="K711" i="1"/>
  <c r="K685" i="1"/>
  <c r="K691" i="1"/>
  <c r="K677" i="1"/>
  <c r="K672" i="1"/>
  <c r="K716" i="1"/>
  <c r="K688" i="1"/>
  <c r="K687" i="1"/>
  <c r="K710" i="1"/>
  <c r="K699" i="1"/>
  <c r="K678" i="1"/>
  <c r="K702" i="1"/>
  <c r="K703" i="1"/>
  <c r="K675" i="1"/>
  <c r="M711" i="1" l="1"/>
  <c r="M677" i="1"/>
  <c r="M687" i="1"/>
  <c r="H87" i="9" s="1"/>
  <c r="M676" i="1"/>
  <c r="M713" i="1"/>
  <c r="M679" i="1"/>
  <c r="G55" i="9" s="1"/>
  <c r="M697" i="1"/>
  <c r="D151" i="9" s="1"/>
  <c r="M680" i="1"/>
  <c r="M703" i="1"/>
  <c r="C183" i="9" s="1"/>
  <c r="E55" i="9"/>
  <c r="K715" i="1"/>
  <c r="M707" i="1"/>
  <c r="M692" i="1"/>
  <c r="M712" i="1"/>
  <c r="M695" i="1"/>
  <c r="L715" i="1"/>
  <c r="M668" i="1"/>
  <c r="M681" i="1"/>
  <c r="M682" i="1"/>
  <c r="M675" i="1"/>
  <c r="M670" i="1"/>
  <c r="M696" i="1"/>
  <c r="M686" i="1"/>
  <c r="M694" i="1"/>
  <c r="M701" i="1"/>
  <c r="M672" i="1"/>
  <c r="M705" i="1"/>
  <c r="M669" i="1"/>
  <c r="M702" i="1"/>
  <c r="M706" i="1"/>
  <c r="M709" i="1"/>
  <c r="M693" i="1"/>
  <c r="M698" i="1"/>
  <c r="M683" i="1"/>
  <c r="M689" i="1"/>
  <c r="M700" i="1"/>
  <c r="M704" i="1"/>
  <c r="M674" i="1"/>
  <c r="M708" i="1"/>
  <c r="M690" i="1"/>
  <c r="M671" i="1"/>
  <c r="M699" i="1"/>
  <c r="M691" i="1"/>
  <c r="M673" i="1"/>
  <c r="M678" i="1"/>
  <c r="M685" i="1"/>
  <c r="M710" i="1"/>
  <c r="M688" i="1"/>
  <c r="M684" i="1"/>
  <c r="D215" i="9" l="1"/>
  <c r="D55" i="9"/>
  <c r="F215" i="9"/>
  <c r="H55" i="9"/>
  <c r="E119" i="9"/>
  <c r="D183" i="9"/>
  <c r="E183" i="9"/>
  <c r="G87" i="9"/>
  <c r="I119" i="9"/>
  <c r="I87" i="9"/>
  <c r="H23" i="9"/>
  <c r="D119" i="9"/>
  <c r="G151" i="9"/>
  <c r="G119" i="9"/>
  <c r="D23" i="9"/>
  <c r="H119" i="9"/>
  <c r="C55" i="9"/>
  <c r="G183" i="9"/>
  <c r="C215" i="9"/>
  <c r="H183" i="9"/>
  <c r="I183" i="9"/>
  <c r="C87" i="9"/>
  <c r="F87" i="9"/>
  <c r="F151" i="9"/>
  <c r="I23" i="9"/>
  <c r="D87" i="9"/>
  <c r="F183" i="9"/>
  <c r="G23" i="9"/>
  <c r="C151" i="9"/>
  <c r="I55" i="9"/>
  <c r="E215" i="9"/>
  <c r="C119" i="9"/>
  <c r="E87" i="9"/>
  <c r="F55" i="9"/>
  <c r="F23" i="9"/>
  <c r="E151" i="9"/>
  <c r="I151" i="9"/>
  <c r="H151" i="9"/>
  <c r="E23" i="9"/>
  <c r="M715" i="1"/>
  <c r="C23" i="9"/>
  <c r="F119" i="9"/>
</calcChain>
</file>

<file path=xl/sharedStrings.xml><?xml version="1.0" encoding="utf-8"?>
<sst xmlns="http://schemas.openxmlformats.org/spreadsheetml/2006/main" count="2677" uniqueCount="1011">
  <si>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</si>
  <si>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</si>
  <si>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</si>
  <si>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</si>
  <si>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</si>
  <si>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</si>
  <si>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</si>
  <si>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</si>
  <si>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</si>
  <si>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</si>
  <si>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</si>
  <si>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</si>
  <si>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</si>
  <si>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</si>
  <si>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</si>
  <si>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</si>
  <si>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</si>
  <si>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</si>
  <si>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</si>
  <si>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</si>
  <si>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</si>
  <si>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</si>
  <si>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</si>
  <si>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</si>
  <si>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</si>
  <si>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</si>
  <si>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</si>
  <si>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</si>
  <si>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</si>
  <si>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</si>
  <si>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</si>
  <si>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</si>
  <si>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</si>
  <si>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</si>
  <si>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</si>
  <si>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</si>
  <si>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</si>
  <si>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</si>
  <si>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</si>
  <si>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</si>
  <si>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</si>
  <si>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</si>
  <si>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</si>
  <si>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</si>
  <si>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</si>
  <si>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</si>
  <si>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</si>
  <si>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</si>
  <si>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</si>
  <si>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</si>
  <si>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</si>
  <si>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</si>
  <si>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</si>
  <si>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</si>
  <si>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</si>
  <si>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</si>
  <si>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</si>
  <si>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</si>
  <si>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</si>
  <si>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</si>
  <si>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</si>
  <si>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</si>
  <si>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</si>
  <si>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</si>
  <si>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</si>
  <si>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</si>
  <si>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</si>
  <si>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</si>
  <si>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</si>
  <si>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</si>
  <si>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</si>
  <si>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</si>
  <si>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</si>
  <si>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</si>
  <si>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</si>
  <si>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</si>
  <si>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</si>
  <si>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</si>
  <si>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</si>
  <si>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</si>
  <si>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</si>
  <si>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</si>
  <si>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</si>
  <si>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</si>
  <si>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</si>
  <si>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</si>
  <si>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</si>
  <si>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</si>
  <si>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</si>
  <si>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</si>
  <si>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</si>
  <si>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</si>
  <si>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</si>
  <si>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</si>
  <si>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</si>
  <si>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</si>
  <si>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</si>
  <si>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</si>
  <si>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</si>
  <si>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</si>
  <si>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</si>
  <si>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</si>
  <si>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</si>
  <si>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</si>
  <si>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</si>
  <si>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</si>
  <si>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</si>
  <si>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</si>
  <si>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</si>
  <si>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</si>
  <si>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</si>
  <si>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</si>
  <si>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</si>
  <si>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</si>
  <si>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</si>
  <si>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</si>
  <si>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</si>
  <si>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</si>
  <si>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</si>
  <si>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</si>
  <si>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</si>
  <si>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</si>
  <si>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</si>
  <si>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</si>
  <si>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</si>
  <si>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</si>
  <si>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</si>
  <si>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</si>
  <si>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</si>
  <si>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</si>
  <si>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</si>
  <si>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</si>
  <si>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</si>
  <si>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</si>
  <si>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</si>
  <si>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</si>
  <si>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</si>
  <si>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</si>
  <si>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</si>
  <si>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</si>
  <si>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</si>
  <si>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</si>
  <si>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</si>
  <si>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</si>
  <si>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</si>
  <si>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</si>
  <si>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</si>
  <si>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</si>
  <si>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</si>
  <si>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</si>
  <si>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</si>
  <si>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</si>
  <si>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</si>
  <si>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</si>
  <si>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</si>
  <si>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</si>
  <si>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</si>
  <si>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</si>
  <si>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</si>
  <si>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</si>
  <si>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</si>
  <si>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</si>
  <si>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</si>
  <si>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</si>
  <si>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</si>
  <si>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</si>
  <si>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</si>
  <si>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</si>
  <si>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</si>
  <si>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</si>
  <si>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</si>
  <si>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</si>
  <si>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</si>
  <si>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</si>
  <si>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</si>
  <si>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</si>
  <si>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</si>
  <si>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</si>
  <si>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</si>
  <si>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</si>
  <si>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</si>
  <si>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</si>
  <si>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</si>
  <si>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</si>
  <si>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</si>
  <si>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</si>
  <si>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</si>
  <si>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</si>
  <si>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</si>
  <si>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</si>
  <si>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</si>
  <si>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</si>
  <si>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</si>
  <si>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</si>
  <si>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</si>
  <si>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</si>
  <si>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</si>
  <si>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</si>
  <si>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</si>
  <si>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</si>
  <si>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</si>
  <si>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</si>
  <si>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</si>
  <si>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</si>
  <si>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</si>
  <si>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</si>
  <si>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</si>
  <si>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</si>
  <si>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</si>
  <si>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</si>
  <si>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</si>
  <si>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</si>
  <si>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</si>
  <si>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</si>
  <si>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</si>
  <si>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</si>
  <si>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</si>
  <si>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</si>
  <si>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</si>
  <si>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</si>
  <si>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</si>
  <si>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</si>
  <si>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</si>
  <si>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</si>
  <si>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</si>
  <si>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</si>
  <si>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</si>
  <si>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</si>
  <si>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</si>
  <si>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</si>
  <si>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</si>
  <si>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</si>
  <si>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</si>
  <si>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</si>
  <si>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</si>
  <si>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</si>
  <si>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</si>
  <si>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</si>
  <si>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</si>
  <si>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</si>
  <si>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</si>
  <si>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</si>
  <si>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</si>
  <si>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</si>
  <si>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</si>
  <si>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</si>
  <si>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</si>
  <si>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</si>
  <si>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</si>
  <si>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</si>
  <si>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</si>
  <si>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</si>
  <si>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</si>
  <si>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</si>
  <si>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</si>
  <si>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</si>
  <si>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</si>
  <si>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</si>
  <si>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</si>
  <si>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</si>
  <si>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</si>
  <si>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</si>
  <si>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</si>
  <si>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</si>
  <si>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</si>
  <si>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</si>
  <si>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</si>
  <si>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</si>
  <si>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</si>
  <si>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</si>
  <si>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</si>
  <si>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</si>
  <si>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</si>
  <si>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</si>
  <si>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</si>
  <si>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</si>
  <si>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</si>
  <si>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</si>
  <si>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</si>
  <si>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</si>
  <si>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</si>
  <si>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</si>
  <si>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</si>
  <si>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</si>
  <si>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</si>
  <si>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</si>
  <si>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</si>
  <si>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</si>
  <si>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</si>
  <si>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</si>
  <si>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</si>
  <si>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</si>
  <si>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</si>
  <si>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</si>
  <si>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</si>
  <si>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</si>
  <si>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</si>
  <si>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</si>
  <si>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</si>
  <si>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</si>
  <si>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</si>
  <si>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</si>
  <si>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</si>
  <si>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</si>
  <si>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</si>
  <si>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</si>
  <si>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</si>
  <si>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</si>
  <si>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</si>
  <si>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</si>
  <si>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</si>
  <si>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</si>
  <si>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</si>
  <si>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</si>
  <si>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</si>
  <si>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</si>
  <si>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</si>
  <si>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</si>
  <si>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</si>
  <si>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</si>
  <si>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</si>
  <si>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</si>
  <si>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</si>
  <si>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</si>
  <si>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</si>
  <si>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</si>
  <si>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</si>
  <si>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</si>
  <si>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</si>
  <si>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</si>
  <si>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</si>
  <si>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</si>
  <si>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</si>
  <si>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</si>
  <si>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</si>
  <si>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</si>
  <si>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</si>
  <si>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</si>
  <si>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</si>
  <si>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</si>
  <si>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</si>
  <si>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</si>
  <si>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</si>
  <si>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</si>
  <si>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</si>
  <si>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</si>
  <si>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</si>
  <si>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</si>
  <si>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</si>
  <si>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</si>
  <si>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</si>
  <si>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</si>
  <si>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</si>
  <si>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</si>
  <si>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</si>
  <si>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</si>
  <si>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</si>
  <si>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</si>
  <si>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</si>
  <si>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</si>
  <si>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</si>
  <si>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</si>
  <si>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</si>
  <si>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</si>
  <si>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</si>
  <si>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</si>
  <si>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</si>
  <si>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</si>
  <si>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</si>
  <si>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</si>
  <si>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</si>
  <si>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</si>
  <si>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</si>
  <si>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</si>
  <si>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</si>
  <si>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</si>
  <si>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</si>
  <si>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</si>
  <si>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</si>
  <si>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</si>
  <si>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</si>
  <si>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</si>
  <si>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</si>
  <si>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</si>
  <si>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</si>
  <si>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</si>
  <si>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</si>
  <si>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</si>
  <si>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</si>
  <si>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</si>
  <si>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</si>
  <si>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</si>
  <si>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</si>
  <si>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</si>
  <si>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</si>
  <si>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</si>
  <si>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</si>
  <si>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</si>
  <si>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</si>
  <si>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</si>
  <si>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</si>
  <si>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</si>
  <si>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</si>
  <si>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</si>
  <si>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</si>
  <si>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</si>
  <si>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</si>
  <si>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</si>
  <si>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</si>
  <si>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</si>
  <si>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</si>
  <si>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</si>
  <si>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</si>
  <si>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</si>
  <si>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</si>
  <si>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</si>
  <si>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</si>
  <si>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</si>
  <si>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</si>
  <si>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</si>
  <si>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</si>
  <si>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</si>
  <si>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</si>
  <si>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</si>
  <si>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</si>
  <si>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</si>
  <si>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</si>
  <si>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</si>
  <si>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</si>
  <si>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</si>
  <si>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</si>
  <si>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</si>
  <si>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</si>
  <si>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</si>
  <si>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</si>
  <si>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</si>
  <si>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</si>
  <si>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</si>
  <si>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</si>
  <si>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</si>
  <si>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</si>
  <si>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</si>
  <si>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</si>
  <si>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</si>
  <si>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</si>
  <si>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</si>
  <si>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</si>
  <si>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</si>
  <si>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</si>
  <si>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</si>
  <si>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</si>
  <si>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</si>
  <si>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</si>
  <si>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</si>
  <si>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</si>
  <si>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</si>
  <si>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</si>
  <si>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</si>
  <si>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</si>
  <si>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</si>
  <si>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</si>
  <si>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</si>
  <si>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</si>
  <si>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</si>
  <si>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</si>
  <si>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</si>
  <si>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</si>
  <si>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</si>
  <si>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</si>
  <si>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</si>
  <si>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</si>
  <si>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</si>
  <si>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</si>
  <si>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</si>
  <si>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</si>
  <si>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</si>
  <si>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</si>
  <si>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</si>
  <si>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</si>
  <si>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</si>
  <si>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</si>
  <si>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</si>
  <si>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</si>
  <si>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</si>
  <si>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</si>
  <si>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</si>
  <si>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</si>
  <si>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</si>
  <si>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</si>
  <si>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</si>
  <si>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</si>
  <si>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</si>
  <si>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</si>
  <si>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</si>
  <si>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</si>
  <si>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</si>
  <si>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</si>
  <si>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</si>
  <si>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</si>
  <si>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</si>
  <si>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</si>
  <si>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</si>
  <si>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</si>
  <si>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</si>
  <si>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</si>
  <si>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</si>
  <si>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</si>
  <si>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</si>
  <si>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</si>
  <si>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</si>
  <si>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</si>
  <si>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</si>
  <si>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</si>
  <si>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</si>
  <si>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</si>
  <si>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</si>
  <si>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</si>
  <si>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</si>
  <si>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</si>
  <si>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</si>
  <si>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</si>
  <si>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</si>
  <si>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</si>
  <si>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</si>
  <si>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</si>
  <si>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</si>
  <si>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</si>
  <si>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</si>
  <si>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</si>
  <si>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</si>
  <si>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</si>
  <si>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</si>
  <si>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</si>
  <si>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</si>
  <si>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</si>
  <si>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</si>
  <si>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</si>
  <si>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</si>
  <si>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</si>
  <si>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</si>
  <si>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</si>
  <si>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</si>
  <si>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</si>
  <si>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</si>
  <si>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</si>
  <si>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</si>
  <si>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</si>
  <si>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</si>
  <si>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</si>
  <si>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</si>
  <si>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</si>
  <si>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</si>
  <si>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</si>
  <si>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</si>
  <si>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</si>
  <si>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</si>
  <si>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</si>
  <si>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</si>
  <si>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</si>
  <si>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</si>
  <si>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</si>
  <si>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</si>
  <si>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</si>
  <si>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</si>
  <si>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</si>
  <si>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</si>
  <si>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</si>
  <si>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</si>
  <si>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</si>
  <si>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</si>
  <si>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</si>
  <si>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</si>
  <si>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</si>
  <si>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</si>
  <si>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</si>
  <si>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</si>
  <si>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</si>
  <si>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</si>
  <si>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</si>
  <si>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</si>
  <si>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</si>
  <si>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</si>
  <si>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</si>
  <si>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</si>
  <si>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</si>
  <si>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</si>
  <si>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</si>
  <si>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</si>
  <si>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</si>
  <si>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</si>
  <si>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</si>
  <si>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</si>
  <si>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</si>
  <si>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</si>
  <si>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</si>
  <si>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</si>
  <si>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</si>
  <si>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</si>
  <si>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</si>
  <si>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</si>
  <si>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</si>
  <si>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</si>
  <si>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</si>
  <si>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</si>
  <si>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</si>
  <si>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</si>
  <si>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</si>
  <si>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</si>
  <si>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</si>
  <si>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</si>
  <si>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</si>
  <si>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</si>
  <si>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</si>
  <si>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</si>
  <si>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</si>
  <si>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</si>
  <si>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</si>
  <si>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</si>
  <si>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</si>
  <si>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</si>
  <si>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</si>
  <si>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</si>
  <si>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</si>
  <si>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</si>
  <si>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</si>
  <si>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</si>
  <si>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</si>
  <si>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</si>
  <si>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</si>
  <si>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</si>
  <si>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</si>
  <si>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</si>
  <si>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</si>
  <si>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</si>
  <si>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</si>
  <si>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</si>
  <si>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</si>
  <si>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</si>
  <si>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</si>
  <si>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</si>
  <si>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</si>
  <si>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</si>
  <si>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</si>
  <si>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</si>
  <si>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</si>
  <si>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</si>
  <si>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</si>
  <si>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</si>
  <si>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</si>
  <si>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</si>
  <si>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</si>
  <si>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</si>
  <si>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</si>
  <si>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</si>
  <si>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</si>
  <si>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</si>
  <si>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</si>
  <si>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</si>
  <si>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</si>
  <si>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</si>
  <si>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</si>
  <si>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</si>
  <si>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</si>
  <si>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</si>
  <si>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</si>
  <si>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</si>
  <si>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</si>
  <si>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</si>
  <si>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</si>
  <si>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</si>
  <si>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</si>
  <si>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</si>
  <si>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</si>
  <si>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</si>
  <si>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</si>
  <si>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</si>
  <si>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</si>
  <si>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</si>
  <si>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</si>
  <si>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</si>
  <si>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</si>
  <si>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</si>
  <si>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</si>
  <si>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</si>
  <si>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</si>
  <si>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</si>
  <si>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</si>
  <si>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</si>
  <si>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</si>
  <si>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</si>
  <si>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</si>
  <si>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</si>
  <si>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</si>
  <si>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</si>
  <si>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</si>
  <si>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</si>
  <si>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</si>
  <si>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</si>
  <si>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</si>
  <si>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</si>
  <si>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</si>
  <si>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</si>
  <si>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</si>
  <si>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</si>
  <si>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</si>
  <si>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</si>
  <si>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</si>
  <si>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</si>
  <si>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</si>
  <si>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</si>
  <si>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</si>
  <si>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</si>
  <si>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</si>
  <si>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</si>
  <si>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</si>
  <si>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</si>
  <si>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</si>
  <si>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</si>
  <si>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</si>
  <si>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</si>
  <si>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</si>
  <si>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</si>
  <si>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</si>
  <si>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</si>
  <si>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</si>
  <si>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</si>
  <si>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</si>
  <si>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</si>
  <si>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</si>
  <si>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</si>
  <si>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</si>
  <si>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</si>
  <si>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</si>
  <si>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</si>
  <si>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</si>
  <si>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</si>
  <si>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</si>
  <si>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</si>
  <si>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</si>
  <si>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</si>
  <si>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</si>
  <si>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</si>
  <si>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</si>
  <si>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</si>
  <si>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</si>
  <si>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</si>
  <si>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</si>
  <si>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</si>
  <si>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</si>
  <si>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</si>
  <si>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</si>
  <si>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</si>
  <si>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</si>
  <si>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</si>
  <si>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</si>
  <si>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</si>
  <si>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</si>
  <si>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</si>
  <si>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</si>
  <si>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</si>
  <si>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</si>
  <si>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</si>
  <si>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</si>
  <si>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</si>
  <si>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</si>
  <si>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</si>
  <si>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</si>
  <si>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</si>
  <si>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</si>
  <si>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</si>
  <si>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</si>
  <si>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</si>
  <si>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</si>
  <si>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</si>
  <si>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</si>
  <si>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</si>
  <si>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</si>
  <si>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</si>
  <si>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</si>
  <si>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</si>
  <si>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</si>
  <si>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</si>
  <si>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</si>
  <si>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</si>
  <si>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</si>
  <si>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</si>
  <si>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</si>
  <si>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</si>
  <si>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</si>
  <si>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</si>
  <si>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</si>
  <si>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</si>
  <si>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</si>
  <si>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</si>
  <si>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</si>
  <si>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</si>
  <si>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</si>
  <si>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</si>
  <si>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</si>
  <si>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</si>
  <si>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</si>
  <si>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</si>
  <si>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</si>
  <si>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</si>
  <si>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</si>
  <si>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</si>
  <si>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</si>
  <si>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</si>
  <si>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</si>
  <si>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</si>
  <si>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</si>
  <si>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</si>
  <si>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</si>
  <si>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</si>
  <si>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</si>
  <si>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</si>
  <si>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</si>
  <si>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</si>
  <si>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</si>
  <si>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</si>
  <si>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</si>
  <si>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</si>
  <si>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</si>
  <si>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</si>
  <si>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</si>
  <si>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</si>
  <si>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</si>
  <si>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</si>
  <si>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</si>
  <si>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</si>
  <si>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</si>
  <si>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</si>
  <si>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</si>
  <si>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</si>
  <si>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</si>
  <si>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</si>
  <si>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</si>
  <si>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</si>
  <si>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</si>
  <si>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</si>
  <si>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</si>
  <si>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</si>
  <si>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</si>
  <si>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</si>
  <si>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</si>
  <si>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</si>
  <si>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</si>
  <si>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</si>
  <si>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</si>
  <si>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</si>
  <si>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</si>
  <si>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</si>
  <si>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</si>
  <si>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</si>
  <si>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</si>
  <si>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</si>
  <si>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</si>
  <si>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</si>
  <si>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</si>
  <si>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</si>
  <si>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</si>
  <si>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</si>
  <si>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</si>
  <si>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</si>
  <si>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</si>
  <si>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</si>
  <si>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</si>
  <si>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</si>
  <si>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</si>
  <si>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</si>
  <si>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</si>
  <si>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</si>
  <si>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</si>
  <si>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</si>
  <si>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</si>
  <si>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</si>
  <si>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</si>
  <si>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</si>
  <si>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</si>
  <si>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</si>
  <si>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</si>
  <si>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</si>
  <si>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</si>
  <si>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</si>
  <si>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</si>
  <si>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</si>
  <si>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</si>
  <si>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</si>
  <si>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</si>
  <si>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</si>
  <si>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</si>
  <si>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</si>
  <si>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</si>
  <si>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</si>
  <si>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</si>
  <si>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</si>
  <si>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</si>
  <si>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</si>
  <si>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</si>
  <si>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</si>
  <si>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</si>
  <si>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</si>
  <si>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</si>
  <si>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</si>
  <si>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</si>
  <si>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</si>
  <si>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</si>
  <si>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</si>
  <si>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</si>
  <si>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</si>
  <si>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</si>
  <si>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</si>
  <si>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</si>
  <si>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</si>
  <si>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</si>
  <si>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</si>
  <si>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</si>
  <si>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</si>
  <si>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</si>
  <si>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</si>
  <si>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</si>
  <si>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</si>
  <si>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</si>
  <si>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</si>
  <si>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</si>
  <si>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</si>
  <si>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</si>
  <si>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</si>
  <si>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</si>
  <si>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</si>
  <si>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</si>
  <si>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</si>
  <si>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</si>
  <si>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</si>
  <si>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</si>
  <si>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</si>
  <si>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</si>
  <si>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</si>
  <si>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</si>
  <si>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</si>
  <si>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</si>
  <si>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</si>
  <si>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</si>
  <si>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</si>
  <si>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</si>
  <si>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</si>
  <si>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</si>
  <si>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</si>
  <si>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</si>
  <si>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</si>
  <si>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</si>
  <si>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</si>
  <si>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</si>
  <si>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</si>
  <si>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</si>
  <si>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</si>
  <si>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</si>
  <si>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</si>
  <si>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</si>
  <si>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</si>
  <si>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</si>
  <si>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</si>
  <si>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</si>
  <si>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</si>
  <si>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</si>
  <si>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</si>
  <si>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</si>
  <si>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</si>
  <si>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</si>
  <si>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</si>
  <si>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</si>
  <si>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</si>
  <si>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</si>
  <si>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</si>
  <si>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</si>
  <si>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</si>
  <si>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</si>
  <si>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</si>
  <si>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</si>
  <si>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</si>
  <si>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</si>
  <si>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</si>
  <si>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</si>
  <si>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</si>
  <si>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</si>
  <si>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</si>
  <si>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</si>
  <si>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</si>
  <si>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</si>
  <si>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</si>
  <si>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</si>
  <si>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</si>
  <si>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</si>
  <si>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</si>
  <si>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</si>
  <si>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</si>
  <si>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</si>
  <si>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</si>
  <si>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</si>
  <si>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</si>
  <si>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</si>
  <si>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212</t>
  </si>
  <si>
    <t>Bill Robertson</t>
  </si>
  <si>
    <t>Jim McManus</t>
  </si>
  <si>
    <t>John Wiborg</t>
  </si>
  <si>
    <t>(253) 403-1000</t>
  </si>
  <si>
    <t>(253) 459-7859</t>
  </si>
  <si>
    <t>MultiCare Covington Medical Center</t>
  </si>
  <si>
    <t>17700 SE 272nd St</t>
  </si>
  <si>
    <t>Covington, WA 98042</t>
  </si>
  <si>
    <t>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</si>
</sst>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21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  <family val="3"/>
    </font>
    <font>
      <sz val="10"/>
      <color rgb="FF0000FF"/>
      <name val="Calibri"/>
      <family val="2"/>
      <scheme val="minor"/>
    </font>
    <font>
      <sz val="10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4">
    <xf numFmtId="37" fontId="0" fillId="0" borderId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37" fontId="10" fillId="0" borderId="0"/>
    <xf numFmtId="9" fontId="5" fillId="0" borderId="0" applyFont="0" applyFill="0" applyBorder="0" applyAlignment="0" applyProtection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0" fontId="9" fillId="0" borderId="0"/>
    <xf numFmtId="37" fontId="18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37" fontId="18" fillId="0" borderId="0"/>
    <xf numFmtId="0" fontId="3" fillId="0" borderId="0"/>
    <xf numFmtId="37" fontId="9" fillId="4" borderId="0" applyFill="0"/>
    <xf numFmtId="37" fontId="18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0" fontId="2" fillId="0" borderId="0"/>
    <xf numFmtId="37" fontId="10" fillId="0" borderId="0"/>
    <xf numFmtId="37" fontId="10" fillId="0" borderId="0"/>
    <xf numFmtId="37" fontId="10" fillId="0" borderId="0"/>
    <xf numFmtId="0" fontId="1" fillId="0" borderId="0"/>
  </cellStyleXfs>
  <cellXfs count="300">
    <xf numFmtId="37" fontId="0" fillId="0" borderId="0" xfId="0"/>
    <xf numFmtId="37" fontId="7" fillId="0" borderId="0" xfId="0" applyFont="1" applyBorder="1"/>
    <xf numFmtId="37" fontId="7" fillId="0" borderId="0" xfId="0" applyFont="1"/>
    <xf numFmtId="37" fontId="6" fillId="0" borderId="0" xfId="0" applyFont="1" applyFill="1" applyBorder="1"/>
    <xf numFmtId="37" fontId="8" fillId="0" borderId="0" xfId="0" applyNumberFormat="1" applyFont="1" applyFill="1" applyBorder="1" applyAlignment="1" applyProtection="1">
      <alignment horizontal="centerContinuous"/>
    </xf>
    <xf numFmtId="37" fontId="9" fillId="0" borderId="0" xfId="0" applyFont="1" applyBorder="1" applyAlignment="1">
      <alignment horizontal="centerContinuous"/>
    </xf>
    <xf numFmtId="37" fontId="9" fillId="0" borderId="0" xfId="0" applyFont="1" applyAlignment="1">
      <alignment horizontal="centerContinuous"/>
    </xf>
    <xf numFmtId="37" fontId="9" fillId="0" borderId="0" xfId="0" applyFont="1"/>
    <xf numFmtId="37" fontId="9" fillId="0" borderId="0" xfId="0" applyFont="1" applyBorder="1"/>
    <xf numFmtId="37" fontId="8" fillId="0" borderId="0" xfId="0" applyNumberFormat="1" applyFont="1" applyFill="1" applyBorder="1" applyAlignment="1" applyProtection="1">
      <alignment horizontal="center"/>
    </xf>
    <xf numFmtId="37" fontId="9" fillId="0" borderId="0" xfId="0" quotePrefix="1" applyNumberFormat="1" applyFont="1" applyBorder="1" applyAlignment="1" applyProtection="1">
      <alignment horizontal="left"/>
    </xf>
    <xf numFmtId="37" fontId="10" fillId="0" borderId="0" xfId="0" applyFont="1"/>
    <xf numFmtId="37" fontId="9" fillId="0" borderId="0" xfId="0" quotePrefix="1" applyNumberFormat="1" applyFont="1" applyBorder="1" applyAlignment="1" applyProtection="1">
      <alignment horizontal="center"/>
    </xf>
    <xf numFmtId="37" fontId="8" fillId="0" borderId="1" xfId="0" applyNumberFormat="1" applyFont="1" applyFill="1" applyBorder="1" applyProtection="1"/>
    <xf numFmtId="37" fontId="8" fillId="0" borderId="2" xfId="0" applyNumberFormat="1" applyFont="1" applyFill="1" applyBorder="1" applyAlignment="1" applyProtection="1"/>
    <xf numFmtId="37" fontId="8" fillId="0" borderId="2" xfId="0" applyNumberFormat="1" applyFont="1" applyFill="1" applyBorder="1" applyAlignment="1" applyProtection="1">
      <alignment horizontal="center"/>
    </xf>
    <xf numFmtId="37" fontId="8" fillId="0" borderId="3" xfId="0" applyNumberFormat="1" applyFont="1" applyFill="1" applyBorder="1" applyProtection="1"/>
    <xf numFmtId="37" fontId="8" fillId="0" borderId="4" xfId="0" applyNumberFormat="1" applyFont="1" applyFill="1" applyBorder="1" applyAlignment="1" applyProtection="1"/>
    <xf numFmtId="37" fontId="8" fillId="0" borderId="4" xfId="0" applyNumberFormat="1" applyFont="1" applyFill="1" applyBorder="1" applyAlignment="1" applyProtection="1">
      <alignment horizontal="center"/>
    </xf>
    <xf numFmtId="37" fontId="8" fillId="0" borderId="3" xfId="0" applyFont="1" applyFill="1" applyBorder="1"/>
    <xf numFmtId="37" fontId="8" fillId="0" borderId="4" xfId="0" applyFont="1" applyFill="1" applyBorder="1"/>
    <xf numFmtId="37" fontId="8" fillId="0" borderId="2" xfId="0" applyNumberFormat="1" applyFont="1" applyFill="1" applyBorder="1" applyProtection="1"/>
    <xf numFmtId="37" fontId="8" fillId="0" borderId="2" xfId="0" quotePrefix="1" applyNumberFormat="1" applyFont="1" applyFill="1" applyBorder="1" applyAlignment="1" applyProtection="1">
      <alignment horizontal="left"/>
    </xf>
    <xf numFmtId="37" fontId="8" fillId="0" borderId="1" xfId="0" applyNumberFormat="1" applyFont="1" applyFill="1" applyBorder="1" applyAlignment="1" applyProtection="1"/>
    <xf numFmtId="37" fontId="8" fillId="0" borderId="2" xfId="0" applyFont="1" applyFill="1" applyBorder="1"/>
    <xf numFmtId="37" fontId="8" fillId="0" borderId="4" xfId="0" applyFont="1" applyFill="1" applyBorder="1" applyAlignment="1">
      <alignment horizontal="center"/>
    </xf>
    <xf numFmtId="39" fontId="8" fillId="0" borderId="2" xfId="0" applyNumberFormat="1" applyFont="1" applyFill="1" applyBorder="1" applyAlignment="1" applyProtection="1"/>
    <xf numFmtId="37" fontId="9" fillId="0" borderId="2" xfId="0" applyFont="1" applyBorder="1"/>
    <xf numFmtId="37" fontId="9" fillId="0" borderId="4" xfId="0" applyFont="1" applyBorder="1"/>
    <xf numFmtId="37" fontId="8" fillId="0" borderId="0" xfId="0" quotePrefix="1" applyNumberFormat="1" applyFont="1" applyFill="1" applyBorder="1" applyAlignment="1" applyProtection="1">
      <alignment horizontal="left"/>
    </xf>
    <xf numFmtId="37" fontId="8" fillId="0" borderId="0" xfId="0" applyFont="1" applyFill="1" applyBorder="1"/>
    <xf numFmtId="37" fontId="8" fillId="0" borderId="0" xfId="0" quotePrefix="1" applyNumberFormat="1" applyFont="1" applyFill="1" applyBorder="1" applyAlignment="1" applyProtection="1">
      <alignment horizontal="center"/>
    </xf>
    <xf numFmtId="37" fontId="8" fillId="0" borderId="5" xfId="0" applyFont="1" applyFill="1" applyBorder="1"/>
    <xf numFmtId="37" fontId="8" fillId="0" borderId="6" xfId="0" quotePrefix="1" applyNumberFormat="1" applyFont="1" applyFill="1" applyBorder="1" applyAlignment="1" applyProtection="1">
      <alignment horizontal="centerContinuous"/>
    </xf>
    <xf numFmtId="37" fontId="8" fillId="0" borderId="7" xfId="0" applyFont="1" applyFill="1" applyBorder="1" applyAlignment="1">
      <alignment horizontal="centerContinuous"/>
    </xf>
    <xf numFmtId="37" fontId="8" fillId="0" borderId="2" xfId="0" applyNumberFormat="1" applyFont="1" applyFill="1" applyBorder="1" applyAlignment="1" applyProtection="1">
      <alignment horizontal="centerContinuous"/>
    </xf>
    <xf numFmtId="37" fontId="8" fillId="0" borderId="2" xfId="0" applyFont="1" applyFill="1" applyBorder="1" applyAlignment="1">
      <alignment horizontal="centerContinuous"/>
    </xf>
    <xf numFmtId="37" fontId="8" fillId="0" borderId="8" xfId="0" applyNumberFormat="1" applyFont="1" applyFill="1" applyBorder="1" applyAlignment="1" applyProtection="1">
      <alignment horizontal="centerContinuous"/>
    </xf>
    <xf numFmtId="37" fontId="8" fillId="0" borderId="8" xfId="0" applyFont="1" applyFill="1" applyBorder="1"/>
    <xf numFmtId="37" fontId="8" fillId="0" borderId="1" xfId="0" applyNumberFormat="1" applyFont="1" applyFill="1" applyBorder="1" applyAlignment="1" applyProtection="1">
      <alignment horizontal="centerContinuous"/>
    </xf>
    <xf numFmtId="37" fontId="8" fillId="0" borderId="9" xfId="0" applyNumberFormat="1" applyFont="1" applyFill="1" applyBorder="1" applyProtection="1"/>
    <xf numFmtId="37" fontId="8" fillId="0" borderId="10" xfId="0" applyNumberFormat="1" applyFont="1" applyFill="1" applyBorder="1" applyAlignment="1" applyProtection="1"/>
    <xf numFmtId="37" fontId="8" fillId="0" borderId="11" xfId="0" applyFont="1" applyFill="1" applyBorder="1"/>
    <xf numFmtId="37" fontId="8" fillId="0" borderId="6" xfId="0" applyNumberFormat="1" applyFont="1" applyFill="1" applyBorder="1" applyAlignment="1" applyProtection="1">
      <alignment horizontal="centerContinuous"/>
    </xf>
    <xf numFmtId="37" fontId="8" fillId="0" borderId="4" xfId="0" applyFont="1" applyFill="1" applyBorder="1" applyAlignment="1">
      <alignment horizontal="centerContinuous"/>
    </xf>
    <xf numFmtId="37" fontId="8" fillId="0" borderId="0" xfId="0" applyNumberFormat="1" applyFont="1" applyFill="1" applyBorder="1" applyAlignment="1" applyProtection="1"/>
    <xf numFmtId="37" fontId="8" fillId="0" borderId="6" xfId="0" applyFont="1" applyFill="1" applyBorder="1" applyAlignment="1">
      <alignment horizontal="center"/>
    </xf>
    <xf numFmtId="37" fontId="8" fillId="0" borderId="7" xfId="0" applyFont="1" applyFill="1" applyBorder="1" applyAlignment="1">
      <alignment horizontal="center"/>
    </xf>
    <xf numFmtId="37" fontId="8" fillId="0" borderId="2" xfId="0" quotePrefix="1" applyNumberFormat="1" applyFont="1" applyFill="1" applyBorder="1" applyAlignment="1" applyProtection="1"/>
    <xf numFmtId="37" fontId="8" fillId="0" borderId="8" xfId="0" applyNumberFormat="1" applyFont="1" applyFill="1" applyBorder="1" applyAlignment="1" applyProtection="1"/>
    <xf numFmtId="37" fontId="8" fillId="0" borderId="12" xfId="0" applyFont="1" applyFill="1" applyBorder="1"/>
    <xf numFmtId="37" fontId="8" fillId="0" borderId="10" xfId="0" applyFont="1" applyFill="1" applyBorder="1"/>
    <xf numFmtId="37" fontId="8" fillId="0" borderId="7" xfId="0" applyFont="1" applyFill="1" applyBorder="1"/>
    <xf numFmtId="37" fontId="8" fillId="0" borderId="9" xfId="0" applyFont="1" applyFill="1" applyBorder="1"/>
    <xf numFmtId="37" fontId="8" fillId="0" borderId="10" xfId="0" applyFont="1" applyFill="1" applyBorder="1" applyAlignment="1">
      <alignment horizontal="center"/>
    </xf>
    <xf numFmtId="164" fontId="8" fillId="0" borderId="2" xfId="0" applyNumberFormat="1" applyFont="1" applyFill="1" applyBorder="1" applyProtection="1"/>
    <xf numFmtId="37" fontId="8" fillId="0" borderId="2" xfId="0" applyFont="1" applyFill="1" applyBorder="1" applyAlignment="1">
      <alignment horizontal="center"/>
    </xf>
    <xf numFmtId="37" fontId="8" fillId="0" borderId="13" xfId="0" applyNumberFormat="1" applyFont="1" applyFill="1" applyBorder="1" applyProtection="1"/>
    <xf numFmtId="37" fontId="8" fillId="0" borderId="0" xfId="0" applyFont="1" applyFill="1" applyBorder="1" applyAlignment="1">
      <alignment horizontal="center"/>
    </xf>
    <xf numFmtId="164" fontId="8" fillId="0" borderId="2" xfId="0" applyNumberFormat="1" applyFont="1" applyFill="1" applyBorder="1" applyAlignment="1" applyProtection="1">
      <alignment horizontal="right"/>
    </xf>
    <xf numFmtId="37" fontId="8" fillId="0" borderId="2" xfId="0" applyFont="1" applyFill="1" applyBorder="1" applyAlignment="1"/>
    <xf numFmtId="164" fontId="8" fillId="0" borderId="1" xfId="0" applyNumberFormat="1" applyFont="1" applyFill="1" applyBorder="1" applyProtection="1"/>
    <xf numFmtId="164" fontId="8" fillId="0" borderId="1" xfId="0" applyNumberFormat="1" applyFont="1" applyFill="1" applyBorder="1" applyAlignment="1" applyProtection="1"/>
    <xf numFmtId="164" fontId="8" fillId="0" borderId="2" xfId="0" quotePrefix="1" applyNumberFormat="1" applyFont="1" applyFill="1" applyBorder="1" applyAlignment="1" applyProtection="1">
      <alignment horizontal="left"/>
    </xf>
    <xf numFmtId="37" fontId="8" fillId="0" borderId="9" xfId="0" applyNumberFormat="1" applyFont="1" applyFill="1" applyBorder="1" applyAlignment="1" applyProtection="1"/>
    <xf numFmtId="37" fontId="8" fillId="0" borderId="12" xfId="0" quotePrefix="1" applyNumberFormat="1" applyFont="1" applyFill="1" applyBorder="1" applyAlignment="1" applyProtection="1">
      <alignment horizontal="left"/>
    </xf>
    <xf numFmtId="37" fontId="8" fillId="0" borderId="14" xfId="0" applyFont="1" applyFill="1" applyBorder="1" applyAlignment="1">
      <alignment horizontal="center"/>
    </xf>
    <xf numFmtId="37" fontId="8" fillId="0" borderId="8" xfId="0" applyFont="1" applyFill="1" applyBorder="1" applyAlignment="1">
      <alignment horizontal="center"/>
    </xf>
    <xf numFmtId="37" fontId="8" fillId="0" borderId="14" xfId="0" applyFont="1" applyFill="1" applyBorder="1"/>
    <xf numFmtId="37" fontId="9" fillId="0" borderId="14" xfId="0" applyFont="1" applyBorder="1"/>
    <xf numFmtId="37" fontId="9" fillId="0" borderId="8" xfId="0" applyFont="1" applyBorder="1"/>
    <xf numFmtId="37" fontId="8" fillId="0" borderId="8" xfId="0" applyFont="1" applyFill="1" applyBorder="1" applyAlignment="1">
      <alignment horizontal="centerContinuous"/>
    </xf>
    <xf numFmtId="37" fontId="8" fillId="0" borderId="7" xfId="0" applyNumberFormat="1" applyFont="1" applyFill="1" applyBorder="1" applyAlignment="1" applyProtection="1">
      <alignment horizontal="center"/>
    </xf>
    <xf numFmtId="37" fontId="8" fillId="0" borderId="13" xfId="0" applyFont="1" applyFill="1" applyBorder="1"/>
    <xf numFmtId="37" fontId="9" fillId="0" borderId="13" xfId="0" applyFont="1" applyBorder="1"/>
    <xf numFmtId="37" fontId="8" fillId="0" borderId="3" xfId="0" applyFont="1" applyFill="1" applyBorder="1" applyAlignment="1">
      <alignment horizontal="centerContinuous"/>
    </xf>
    <xf numFmtId="37" fontId="9" fillId="0" borderId="0" xfId="0" applyFont="1" applyBorder="1" applyAlignment="1">
      <alignment horizontal="center"/>
    </xf>
    <xf numFmtId="37" fontId="9" fillId="0" borderId="0" xfId="0" applyFont="1" applyBorder="1" applyAlignment="1"/>
    <xf numFmtId="37" fontId="9" fillId="0" borderId="0" xfId="0" applyFont="1" applyAlignment="1"/>
    <xf numFmtId="37" fontId="9" fillId="0" borderId="0" xfId="0" quotePrefix="1" applyNumberFormat="1" applyFont="1" applyBorder="1" applyAlignment="1" applyProtection="1"/>
    <xf numFmtId="37" fontId="10" fillId="0" borderId="0" xfId="0" applyFont="1" applyAlignment="1"/>
    <xf numFmtId="37" fontId="8" fillId="0" borderId="3" xfId="0" applyNumberFormat="1" applyFont="1" applyFill="1" applyBorder="1" applyAlignment="1" applyProtection="1"/>
    <xf numFmtId="37" fontId="8" fillId="0" borderId="3" xfId="0" applyFont="1" applyFill="1" applyBorder="1" applyAlignment="1"/>
    <xf numFmtId="37" fontId="8" fillId="0" borderId="4" xfId="0" applyFont="1" applyFill="1" applyBorder="1" applyAlignment="1"/>
    <xf numFmtId="4" fontId="8" fillId="0" borderId="2" xfId="0" applyNumberFormat="1" applyFont="1" applyFill="1" applyBorder="1" applyAlignment="1" applyProtection="1"/>
    <xf numFmtId="37" fontId="9" fillId="0" borderId="10" xfId="0" applyFont="1" applyBorder="1" applyAlignment="1"/>
    <xf numFmtId="3" fontId="8" fillId="0" borderId="2" xfId="0" applyNumberFormat="1" applyFont="1" applyFill="1" applyBorder="1" applyAlignment="1" applyProtection="1"/>
    <xf numFmtId="2" fontId="8" fillId="0" borderId="2" xfId="0" applyNumberFormat="1" applyFont="1" applyFill="1" applyBorder="1" applyAlignment="1" applyProtection="1"/>
    <xf numFmtId="37" fontId="8" fillId="0" borderId="4" xfId="0" quotePrefix="1" applyNumberFormat="1" applyFont="1" applyFill="1" applyBorder="1" applyAlignment="1" applyProtection="1">
      <alignment horizontal="center"/>
    </xf>
    <xf numFmtId="37" fontId="8" fillId="0" borderId="2" xfId="0" quotePrefix="1" applyNumberFormat="1" applyFont="1" applyFill="1" applyBorder="1" applyAlignment="1" applyProtection="1">
      <alignment horizontal="center"/>
    </xf>
    <xf numFmtId="37" fontId="9" fillId="0" borderId="2" xfId="0" applyFont="1" applyBorder="1" applyAlignment="1">
      <alignment horizontal="center"/>
    </xf>
    <xf numFmtId="37" fontId="9" fillId="0" borderId="4" xfId="0" applyFont="1" applyBorder="1" applyAlignment="1">
      <alignment horizontal="center"/>
    </xf>
    <xf numFmtId="37" fontId="8" fillId="2" borderId="2" xfId="0" applyNumberFormat="1" applyFont="1" applyFill="1" applyBorder="1" applyProtection="1"/>
    <xf numFmtId="37" fontId="8" fillId="2" borderId="2" xfId="0" applyNumberFormat="1" applyFont="1" applyFill="1" applyBorder="1" applyAlignment="1" applyProtection="1"/>
    <xf numFmtId="37" fontId="8" fillId="0" borderId="0" xfId="0" applyNumberFormat="1" applyFont="1" applyFill="1" applyBorder="1" applyAlignment="1" applyProtection="1">
      <alignment horizontal="left"/>
    </xf>
    <xf numFmtId="37" fontId="9" fillId="0" borderId="7" xfId="0" applyFont="1" applyBorder="1" applyAlignment="1">
      <alignment horizontal="centerContinuous"/>
    </xf>
    <xf numFmtId="37" fontId="8" fillId="0" borderId="9" xfId="0" quotePrefix="1" applyNumberFormat="1" applyFont="1" applyFill="1" applyBorder="1" applyAlignment="1" applyProtection="1"/>
    <xf numFmtId="37" fontId="8" fillId="0" borderId="8" xfId="0" quotePrefix="1" applyNumberFormat="1" applyFont="1" applyFill="1" applyBorder="1" applyAlignment="1" applyProtection="1">
      <alignment horizontal="left"/>
    </xf>
    <xf numFmtId="37" fontId="8" fillId="0" borderId="4" xfId="0" applyNumberFormat="1" applyFont="1" applyFill="1" applyBorder="1" applyProtection="1"/>
    <xf numFmtId="37" fontId="9" fillId="0" borderId="1" xfId="0" applyFont="1" applyBorder="1"/>
    <xf numFmtId="37" fontId="9" fillId="0" borderId="8" xfId="0" applyFont="1" applyBorder="1" applyAlignment="1">
      <alignment horizontal="centerContinuous"/>
    </xf>
    <xf numFmtId="37" fontId="9" fillId="0" borderId="2" xfId="0" applyFont="1" applyBorder="1" applyAlignment="1">
      <alignment horizontal="centerContinuous"/>
    </xf>
    <xf numFmtId="37" fontId="8" fillId="0" borderId="11" xfId="0" applyNumberFormat="1" applyFont="1" applyFill="1" applyBorder="1" applyProtection="1"/>
    <xf numFmtId="37" fontId="8" fillId="0" borderId="6" xfId="0" applyFont="1" applyFill="1" applyBorder="1" applyAlignment="1">
      <alignment horizontal="centerContinuous"/>
    </xf>
    <xf numFmtId="37" fontId="8" fillId="0" borderId="1" xfId="0" applyFont="1" applyFill="1" applyBorder="1" applyAlignment="1">
      <alignment horizontal="centerContinuous"/>
    </xf>
    <xf numFmtId="37" fontId="9" fillId="0" borderId="0" xfId="0" applyNumberFormat="1" applyFont="1" applyBorder="1" applyProtection="1"/>
    <xf numFmtId="37" fontId="9" fillId="0" borderId="0" xfId="0" applyNumberFormat="1" applyFont="1" applyBorder="1" applyAlignment="1" applyProtection="1">
      <alignment horizontal="center"/>
    </xf>
    <xf numFmtId="37" fontId="8" fillId="0" borderId="5" xfId="0" applyNumberFormat="1" applyFont="1" applyFill="1" applyBorder="1" applyAlignment="1" applyProtection="1">
      <alignment horizontal="centerContinuous"/>
    </xf>
    <xf numFmtId="37" fontId="9" fillId="0" borderId="6" xfId="0" applyFont="1" applyBorder="1" applyAlignment="1">
      <alignment horizontal="centerContinuous"/>
    </xf>
    <xf numFmtId="37" fontId="8" fillId="0" borderId="2" xfId="0" quotePrefix="1" applyNumberFormat="1" applyFont="1" applyFill="1" applyBorder="1" applyAlignment="1" applyProtection="1">
      <alignment horizontal="centerContinuous"/>
    </xf>
    <xf numFmtId="37" fontId="8" fillId="0" borderId="3" xfId="0" applyNumberFormat="1" applyFont="1" applyFill="1" applyBorder="1" applyAlignment="1" applyProtection="1">
      <alignment horizontal="center"/>
    </xf>
    <xf numFmtId="37" fontId="8" fillId="0" borderId="1" xfId="0" applyNumberFormat="1" applyFont="1" applyFill="1" applyBorder="1" applyAlignment="1" applyProtection="1">
      <alignment horizontal="center"/>
    </xf>
    <xf numFmtId="37" fontId="8" fillId="0" borderId="13" xfId="0" applyNumberFormat="1" applyFont="1" applyFill="1" applyBorder="1" applyAlignment="1" applyProtection="1">
      <alignment horizontal="center"/>
    </xf>
    <xf numFmtId="37" fontId="8" fillId="0" borderId="0" xfId="0" quotePrefix="1" applyNumberFormat="1" applyFont="1" applyFill="1" applyBorder="1" applyAlignment="1" applyProtection="1"/>
    <xf numFmtId="37" fontId="8" fillId="0" borderId="4" xfId="0" quotePrefix="1" applyNumberFormat="1" applyFont="1" applyFill="1" applyBorder="1" applyAlignment="1" applyProtection="1"/>
    <xf numFmtId="37" fontId="8" fillId="0" borderId="13" xfId="0" applyNumberFormat="1" applyFont="1" applyFill="1" applyBorder="1" applyAlignment="1" applyProtection="1">
      <alignment horizontal="centerContinuous"/>
    </xf>
    <xf numFmtId="37" fontId="9" fillId="0" borderId="4" xfId="0" applyFont="1" applyBorder="1" applyAlignment="1">
      <alignment horizontal="centerContinuous"/>
    </xf>
    <xf numFmtId="37" fontId="8" fillId="0" borderId="7" xfId="0" applyNumberFormat="1" applyFont="1" applyFill="1" applyBorder="1" applyAlignment="1" applyProtection="1">
      <alignment horizontal="centerContinuous"/>
    </xf>
    <xf numFmtId="37" fontId="8" fillId="0" borderId="14" xfId="0" applyNumberFormat="1" applyFont="1" applyFill="1" applyBorder="1" applyAlignment="1" applyProtection="1">
      <alignment horizontal="left"/>
    </xf>
    <xf numFmtId="37" fontId="9" fillId="0" borderId="12" xfId="0" applyFont="1" applyBorder="1"/>
    <xf numFmtId="37" fontId="9" fillId="0" borderId="6" xfId="0" applyFont="1" applyBorder="1"/>
    <xf numFmtId="37" fontId="9" fillId="0" borderId="7" xfId="0" applyFont="1" applyBorder="1"/>
    <xf numFmtId="37" fontId="9" fillId="0" borderId="15" xfId="0" applyFont="1" applyBorder="1"/>
    <xf numFmtId="37" fontId="9" fillId="0" borderId="12" xfId="0" quotePrefix="1" applyNumberFormat="1" applyFont="1" applyBorder="1" applyAlignment="1" applyProtection="1"/>
    <xf numFmtId="37" fontId="9" fillId="0" borderId="12" xfId="0" quotePrefix="1" applyNumberFormat="1" applyFont="1" applyBorder="1" applyAlignment="1" applyProtection="1">
      <alignment horizontal="left"/>
    </xf>
    <xf numFmtId="37" fontId="9" fillId="0" borderId="12" xfId="0" applyNumberFormat="1" applyFont="1" applyBorder="1" applyAlignment="1" applyProtection="1"/>
    <xf numFmtId="37" fontId="9" fillId="0" borderId="10" xfId="0" applyFont="1" applyBorder="1"/>
    <xf numFmtId="37" fontId="8" fillId="0" borderId="8" xfId="0" applyNumberFormat="1" applyFont="1" applyFill="1" applyBorder="1" applyProtection="1"/>
    <xf numFmtId="37" fontId="8" fillId="0" borderId="14" xfId="0" applyFont="1" applyFill="1" applyBorder="1" applyAlignment="1">
      <alignment horizontal="centerContinuous"/>
    </xf>
    <xf numFmtId="37" fontId="8" fillId="0" borderId="12" xfId="0" applyNumberFormat="1" applyFont="1" applyFill="1" applyBorder="1" applyAlignment="1" applyProtection="1"/>
    <xf numFmtId="37" fontId="8" fillId="0" borderId="1" xfId="0" applyFont="1" applyFill="1" applyBorder="1"/>
    <xf numFmtId="37" fontId="9" fillId="0" borderId="3" xfId="0" applyNumberFormat="1" applyFont="1" applyBorder="1" applyProtection="1"/>
    <xf numFmtId="37" fontId="9" fillId="2" borderId="0" xfId="0" applyFont="1" applyFill="1" applyBorder="1"/>
    <xf numFmtId="37" fontId="9" fillId="2" borderId="4" xfId="0" applyFont="1" applyFill="1" applyBorder="1"/>
    <xf numFmtId="37" fontId="9" fillId="0" borderId="9" xfId="0" applyFont="1" applyBorder="1"/>
    <xf numFmtId="37" fontId="8" fillId="0" borderId="12" xfId="0" applyNumberFormat="1" applyFont="1" applyFill="1" applyBorder="1" applyAlignment="1" applyProtection="1">
      <alignment horizontal="left"/>
    </xf>
    <xf numFmtId="37" fontId="8" fillId="0" borderId="10" xfId="0" applyNumberFormat="1" applyFont="1" applyFill="1" applyBorder="1" applyAlignment="1" applyProtection="1">
      <alignment horizontal="right"/>
    </xf>
    <xf numFmtId="37" fontId="9" fillId="0" borderId="10" xfId="0" applyNumberFormat="1" applyFont="1" applyBorder="1" applyProtection="1"/>
    <xf numFmtId="37" fontId="9" fillId="2" borderId="12" xfId="0" applyFont="1" applyFill="1" applyBorder="1"/>
    <xf numFmtId="37" fontId="9" fillId="2" borderId="10" xfId="0" applyFont="1" applyFill="1" applyBorder="1"/>
    <xf numFmtId="37" fontId="8" fillId="0" borderId="1" xfId="0" applyFont="1" applyFill="1" applyBorder="1" applyAlignment="1"/>
    <xf numFmtId="37" fontId="9" fillId="0" borderId="16" xfId="0" applyFont="1" applyBorder="1"/>
    <xf numFmtId="37" fontId="9" fillId="0" borderId="17" xfId="0" applyFont="1" applyBorder="1"/>
    <xf numFmtId="37" fontId="9" fillId="0" borderId="18" xfId="0" applyFont="1" applyBorder="1"/>
    <xf numFmtId="37" fontId="9" fillId="0" borderId="19" xfId="0" applyFont="1" applyBorder="1"/>
    <xf numFmtId="37" fontId="9" fillId="0" borderId="20" xfId="0" applyFont="1" applyBorder="1"/>
    <xf numFmtId="37" fontId="9" fillId="0" borderId="21" xfId="0" applyFont="1" applyBorder="1"/>
    <xf numFmtId="37" fontId="9" fillId="0" borderId="22" xfId="0" applyFont="1" applyBorder="1"/>
    <xf numFmtId="37" fontId="9" fillId="0" borderId="23" xfId="0" applyFont="1" applyBorder="1"/>
    <xf numFmtId="37" fontId="9" fillId="0" borderId="17" xfId="0" applyFont="1" applyBorder="1" applyAlignment="1">
      <alignment horizontal="center"/>
    </xf>
    <xf numFmtId="37" fontId="9" fillId="0" borderId="17" xfId="0" applyFont="1" applyBorder="1" applyAlignment="1">
      <alignment horizontal="right"/>
    </xf>
    <xf numFmtId="37" fontId="9" fillId="0" borderId="0" xfId="0" applyFont="1" applyBorder="1" applyAlignment="1">
      <alignment horizontal="right"/>
    </xf>
    <xf numFmtId="37" fontId="9" fillId="0" borderId="24" xfId="0" applyFont="1" applyBorder="1"/>
    <xf numFmtId="37" fontId="9" fillId="0" borderId="8" xfId="0" applyFont="1" applyBorder="1" applyAlignment="1">
      <alignment horizontal="center"/>
    </xf>
    <xf numFmtId="37" fontId="9" fillId="0" borderId="25" xfId="0" applyFont="1" applyBorder="1"/>
    <xf numFmtId="37" fontId="9" fillId="0" borderId="26" xfId="0" applyFont="1" applyBorder="1"/>
    <xf numFmtId="37" fontId="9" fillId="0" borderId="27" xfId="0" applyFont="1" applyBorder="1"/>
    <xf numFmtId="37" fontId="9" fillId="0" borderId="28" xfId="0" quotePrefix="1" applyFont="1" applyBorder="1" applyAlignment="1">
      <alignment horizontal="left"/>
    </xf>
    <xf numFmtId="37" fontId="9" fillId="0" borderId="29" xfId="0" applyFont="1" applyBorder="1"/>
    <xf numFmtId="37" fontId="9" fillId="0" borderId="28" xfId="0" applyFont="1" applyBorder="1" applyAlignment="1">
      <alignment horizontal="center"/>
    </xf>
    <xf numFmtId="37" fontId="9" fillId="0" borderId="30" xfId="0" applyFont="1" applyBorder="1"/>
    <xf numFmtId="37" fontId="9" fillId="0" borderId="31" xfId="0" applyFont="1" applyBorder="1"/>
    <xf numFmtId="37" fontId="9" fillId="0" borderId="31" xfId="0" applyFont="1" applyBorder="1" applyAlignment="1">
      <alignment horizontal="center"/>
    </xf>
    <xf numFmtId="37" fontId="9" fillId="0" borderId="32" xfId="0" applyFont="1" applyBorder="1"/>
    <xf numFmtId="37" fontId="12" fillId="0" borderId="0" xfId="0" applyFont="1"/>
    <xf numFmtId="37" fontId="10" fillId="0" borderId="0" xfId="0" quotePrefix="1" applyFont="1" applyAlignment="1">
      <alignment horizontal="right"/>
    </xf>
    <xf numFmtId="37" fontId="11" fillId="0" borderId="0" xfId="0" quotePrefix="1" applyFont="1" applyAlignment="1">
      <alignment horizontal="right"/>
    </xf>
    <xf numFmtId="37" fontId="9" fillId="0" borderId="0" xfId="0" quotePrefix="1" applyFont="1" applyBorder="1" applyAlignment="1">
      <alignment horizontal="right"/>
    </xf>
    <xf numFmtId="37" fontId="8" fillId="0" borderId="0" xfId="0" quotePrefix="1" applyNumberFormat="1" applyFont="1" applyFill="1" applyBorder="1" applyAlignment="1" applyProtection="1">
      <alignment horizontal="right"/>
    </xf>
    <xf numFmtId="37" fontId="9" fillId="0" borderId="0" xfId="0" quotePrefix="1" applyFont="1" applyAlignment="1">
      <alignment horizontal="right"/>
    </xf>
    <xf numFmtId="37" fontId="7" fillId="3" borderId="0" xfId="0" applyFont="1" applyFill="1" applyAlignment="1" applyProtection="1">
      <alignment horizontal="center"/>
    </xf>
    <xf numFmtId="37" fontId="7" fillId="3" borderId="0" xfId="0" quotePrefix="1" applyFont="1" applyFill="1" applyAlignment="1" applyProtection="1">
      <alignment horizontal="left"/>
    </xf>
    <xf numFmtId="37" fontId="7" fillId="3" borderId="0" xfId="0" applyFont="1" applyFill="1" applyAlignment="1" applyProtection="1">
      <alignment horizontal="right"/>
    </xf>
    <xf numFmtId="37" fontId="7" fillId="3" borderId="0" xfId="0" applyFont="1" applyFill="1" applyAlignment="1" applyProtection="1"/>
    <xf numFmtId="37" fontId="13" fillId="4" borderId="1" xfId="0" applyFont="1" applyFill="1" applyBorder="1" applyProtection="1">
      <protection locked="0"/>
    </xf>
    <xf numFmtId="37" fontId="7" fillId="3" borderId="0" xfId="0" applyFont="1" applyFill="1" applyProtection="1"/>
    <xf numFmtId="37" fontId="13" fillId="3" borderId="0" xfId="0" applyFont="1" applyFill="1" applyAlignment="1" applyProtection="1">
      <alignment horizontal="center"/>
    </xf>
    <xf numFmtId="37" fontId="7" fillId="3" borderId="0" xfId="0" quotePrefix="1" applyFont="1" applyFill="1" applyAlignment="1" applyProtection="1"/>
    <xf numFmtId="37" fontId="13" fillId="3" borderId="0" xfId="0" applyFont="1" applyFill="1" applyProtection="1"/>
    <xf numFmtId="37" fontId="7" fillId="0" borderId="0" xfId="0" applyFont="1" applyAlignment="1" applyProtection="1"/>
    <xf numFmtId="37" fontId="7" fillId="0" borderId="0" xfId="0" applyFont="1" applyProtection="1"/>
    <xf numFmtId="37" fontId="7" fillId="0" borderId="0" xfId="0" applyFont="1" applyAlignment="1" applyProtection="1">
      <alignment horizontal="center"/>
    </xf>
    <xf numFmtId="38" fontId="7" fillId="3" borderId="0" xfId="0" applyNumberFormat="1" applyFont="1" applyFill="1" applyAlignment="1" applyProtection="1">
      <alignment horizontal="center"/>
    </xf>
    <xf numFmtId="37" fontId="13" fillId="0" borderId="1" xfId="0" applyNumberFormat="1" applyFont="1" applyBorder="1" applyAlignment="1" applyProtection="1">
      <protection locked="0"/>
    </xf>
    <xf numFmtId="37" fontId="13" fillId="0" borderId="1" xfId="0" quotePrefix="1" applyNumberFormat="1" applyFont="1" applyBorder="1" applyProtection="1">
      <protection locked="0"/>
    </xf>
    <xf numFmtId="37" fontId="13" fillId="0" borderId="1" xfId="1" quotePrefix="1" applyNumberFormat="1" applyFont="1" applyBorder="1" applyProtection="1">
      <protection locked="0"/>
    </xf>
    <xf numFmtId="39" fontId="13" fillId="0" borderId="1" xfId="3" quotePrefix="1" applyNumberFormat="1" applyFont="1" applyBorder="1" applyProtection="1">
      <protection locked="0"/>
    </xf>
    <xf numFmtId="39" fontId="13" fillId="0" borderId="1" xfId="0" quotePrefix="1" applyNumberFormat="1" applyFont="1" applyBorder="1" applyProtection="1">
      <protection locked="0"/>
    </xf>
    <xf numFmtId="37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7" fillId="3" borderId="0" xfId="0" applyNumberFormat="1" applyFont="1" applyFill="1" applyAlignment="1" applyProtection="1">
      <alignment horizontal="right"/>
    </xf>
    <xf numFmtId="38" fontId="7" fillId="3" borderId="0" xfId="0" applyNumberFormat="1" applyFont="1" applyFill="1" applyProtection="1"/>
    <xf numFmtId="38" fontId="13" fillId="3" borderId="0" xfId="0" applyNumberFormat="1" applyFont="1" applyFill="1" applyAlignment="1" applyProtection="1">
      <alignment horizontal="center"/>
    </xf>
    <xf numFmtId="38" fontId="13" fillId="3" borderId="0" xfId="0" applyNumberFormat="1" applyFont="1" applyFill="1" applyProtection="1"/>
    <xf numFmtId="37" fontId="7" fillId="0" borderId="0" xfId="0" applyFont="1" applyFill="1" applyAlignment="1" applyProtection="1"/>
    <xf numFmtId="37" fontId="7" fillId="3" borderId="0" xfId="0" applyNumberFormat="1" applyFont="1" applyFill="1" applyProtection="1"/>
    <xf numFmtId="164" fontId="7" fillId="0" borderId="0" xfId="0" applyNumberFormat="1" applyFont="1" applyProtection="1"/>
    <xf numFmtId="39" fontId="7" fillId="0" borderId="0" xfId="0" applyNumberFormat="1" applyFont="1" applyProtection="1"/>
    <xf numFmtId="37" fontId="7" fillId="0" borderId="0" xfId="0" applyFont="1" applyAlignment="1" applyProtection="1">
      <alignment horizontal="left"/>
    </xf>
    <xf numFmtId="37" fontId="7" fillId="0" borderId="0" xfId="0" quotePrefix="1" applyFont="1" applyAlignment="1" applyProtection="1">
      <alignment horizontal="left"/>
    </xf>
    <xf numFmtId="164" fontId="7" fillId="0" borderId="0" xfId="0" applyNumberFormat="1" applyFont="1" applyAlignment="1" applyProtection="1">
      <alignment horizontal="left"/>
    </xf>
    <xf numFmtId="37" fontId="7" fillId="2" borderId="0" xfId="0" applyFont="1" applyFill="1" applyAlignment="1" applyProtection="1">
      <alignment horizontal="centerContinuous"/>
    </xf>
    <xf numFmtId="37" fontId="7" fillId="2" borderId="0" xfId="0" applyFont="1" applyFill="1" applyAlignment="1" applyProtection="1">
      <alignment horizontal="left"/>
    </xf>
    <xf numFmtId="37" fontId="7" fillId="2" borderId="0" xfId="0" applyFont="1" applyFill="1" applyAlignment="1" applyProtection="1">
      <alignment horizontal="center"/>
    </xf>
    <xf numFmtId="38" fontId="13" fillId="4" borderId="2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7" fontId="7" fillId="0" borderId="0" xfId="0" quotePrefix="1" applyFont="1" applyAlignment="1" applyProtection="1">
      <alignment horizontal="fill"/>
    </xf>
    <xf numFmtId="37" fontId="7" fillId="3" borderId="0" xfId="0" quotePrefix="1" applyFont="1" applyFill="1" applyAlignment="1" applyProtection="1">
      <alignment horizontal="centerContinuous"/>
    </xf>
    <xf numFmtId="37" fontId="7" fillId="3" borderId="0" xfId="0" applyFont="1" applyFill="1" applyAlignment="1" applyProtection="1">
      <alignment horizontal="centerContinuous"/>
    </xf>
    <xf numFmtId="37" fontId="7" fillId="2" borderId="0" xfId="0" applyFont="1" applyFill="1" applyAlignment="1" applyProtection="1"/>
    <xf numFmtId="37" fontId="8" fillId="5" borderId="2" xfId="0" applyFont="1" applyFill="1" applyBorder="1" applyAlignment="1"/>
    <xf numFmtId="37" fontId="8" fillId="6" borderId="2" xfId="0" applyFont="1" applyFill="1" applyBorder="1" applyAlignment="1"/>
    <xf numFmtId="37" fontId="8" fillId="6" borderId="2" xfId="0" applyFont="1" applyFill="1" applyBorder="1" applyAlignment="1">
      <alignment horizontal="center"/>
    </xf>
    <xf numFmtId="37" fontId="8" fillId="6" borderId="2" xfId="0" quotePrefix="1" applyNumberFormat="1" applyFont="1" applyFill="1" applyBorder="1" applyAlignment="1" applyProtection="1">
      <alignment horizontal="center"/>
    </xf>
    <xf numFmtId="37" fontId="8" fillId="6" borderId="2" xfId="0" applyNumberFormat="1" applyFont="1" applyFill="1" applyBorder="1" applyAlignment="1" applyProtection="1"/>
    <xf numFmtId="37" fontId="8" fillId="6" borderId="2" xfId="0" quotePrefix="1" applyFont="1" applyFill="1" applyBorder="1" applyAlignment="1"/>
    <xf numFmtId="39" fontId="8" fillId="6" borderId="2" xfId="0" quotePrefix="1" applyNumberFormat="1" applyFont="1" applyFill="1" applyBorder="1" applyAlignment="1" applyProtection="1">
      <alignment horizontal="center"/>
    </xf>
    <xf numFmtId="39" fontId="8" fillId="6" borderId="2" xfId="0" applyNumberFormat="1" applyFont="1" applyFill="1" applyBorder="1" applyAlignment="1" applyProtection="1"/>
    <xf numFmtId="3" fontId="8" fillId="6" borderId="2" xfId="0" applyNumberFormat="1" applyFont="1" applyFill="1" applyBorder="1" applyAlignment="1" applyProtection="1"/>
    <xf numFmtId="3" fontId="8" fillId="6" borderId="2" xfId="0" applyNumberFormat="1" applyFont="1" applyFill="1" applyBorder="1" applyAlignment="1"/>
    <xf numFmtId="37" fontId="8" fillId="6" borderId="2" xfId="0" applyNumberFormat="1" applyFont="1" applyFill="1" applyBorder="1" applyAlignment="1"/>
    <xf numFmtId="39" fontId="13" fillId="0" borderId="1" xfId="1" quotePrefix="1" applyNumberFormat="1" applyFont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39" fontId="13" fillId="0" borderId="1" xfId="0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165" fontId="13" fillId="0" borderId="1" xfId="1" quotePrefix="1" applyNumberFormat="1" applyFont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38" fontId="13" fillId="4" borderId="1" xfId="0" quotePrefix="1" applyNumberFormat="1" applyFont="1" applyFill="1" applyBorder="1" applyAlignment="1" applyProtection="1">
      <protection locked="0"/>
    </xf>
    <xf numFmtId="37" fontId="15" fillId="0" borderId="0" xfId="2" applyNumberFormat="1" applyFont="1" applyAlignment="1" applyProtection="1">
      <alignment horizontal="left"/>
    </xf>
    <xf numFmtId="3" fontId="9" fillId="0" borderId="2" xfId="0" applyNumberFormat="1" applyFont="1" applyFill="1" applyBorder="1" applyAlignment="1" applyProtection="1"/>
    <xf numFmtId="38" fontId="13" fillId="4" borderId="14" xfId="0" applyNumberFormat="1" applyFont="1" applyFill="1" applyBorder="1" applyProtection="1">
      <protection locked="0"/>
    </xf>
    <xf numFmtId="38" fontId="13" fillId="4" borderId="14" xfId="0" quotePrefix="1" applyNumberFormat="1" applyFont="1" applyFill="1" applyBorder="1" applyAlignment="1" applyProtection="1">
      <alignment horizontal="left"/>
      <protection locked="0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7" fillId="0" borderId="0" xfId="0" applyFont="1" applyFill="1" applyAlignment="1" applyProtection="1">
      <alignment horizontal="left"/>
    </xf>
    <xf numFmtId="37" fontId="7" fillId="0" borderId="0" xfId="0" applyFont="1" applyFill="1" applyProtection="1"/>
    <xf numFmtId="38" fontId="7" fillId="0" borderId="0" xfId="0" applyNumberFormat="1" applyFont="1" applyFill="1" applyProtection="1"/>
    <xf numFmtId="38" fontId="7" fillId="0" borderId="0" xfId="0" applyNumberFormat="1" applyFont="1" applyProtection="1"/>
    <xf numFmtId="37" fontId="7" fillId="7" borderId="0" xfId="0" applyFont="1" applyFill="1" applyProtection="1"/>
    <xf numFmtId="37" fontId="7" fillId="7" borderId="0" xfId="0" quotePrefix="1" applyFont="1" applyFill="1" applyAlignment="1" applyProtection="1">
      <alignment horizontal="left"/>
    </xf>
    <xf numFmtId="38" fontId="7" fillId="7" borderId="0" xfId="0" applyNumberFormat="1" applyFont="1" applyFill="1" applyProtection="1"/>
    <xf numFmtId="37" fontId="7" fillId="0" borderId="0" xfId="0" quotePrefix="1" applyFont="1" applyAlignment="1" applyProtection="1"/>
    <xf numFmtId="0" fontId="7" fillId="0" borderId="0" xfId="0" applyNumberFormat="1" applyFont="1" applyAlignment="1" applyProtection="1">
      <alignment horizontal="center"/>
    </xf>
    <xf numFmtId="0" fontId="7" fillId="0" borderId="0" xfId="0" applyNumberFormat="1" applyFont="1" applyAlignment="1" applyProtection="1"/>
    <xf numFmtId="0" fontId="7" fillId="0" borderId="0" xfId="0" quotePrefix="1" applyNumberFormat="1" applyFont="1" applyAlignment="1" applyProtection="1">
      <alignment horizontal="center"/>
    </xf>
    <xf numFmtId="37" fontId="7" fillId="3" borderId="0" xfId="0" quotePrefix="1" applyFont="1" applyFill="1" applyAlignment="1" applyProtection="1">
      <alignment horizontal="center"/>
    </xf>
    <xf numFmtId="37" fontId="7" fillId="3" borderId="0" xfId="0" quotePrefix="1" applyNumberFormat="1" applyFont="1" applyFill="1" applyAlignment="1" applyProtection="1"/>
    <xf numFmtId="166" fontId="7" fillId="3" borderId="0" xfId="0" applyNumberFormat="1" applyFont="1" applyFill="1" applyAlignment="1" applyProtection="1">
      <alignment horizontal="center"/>
    </xf>
    <xf numFmtId="37" fontId="7" fillId="3" borderId="0" xfId="0" quotePrefix="1" applyFont="1" applyFill="1" applyAlignment="1" applyProtection="1">
      <alignment horizontal="fill"/>
    </xf>
    <xf numFmtId="37" fontId="7" fillId="3" borderId="0" xfId="1" applyNumberFormat="1" applyFont="1" applyFill="1" applyProtection="1"/>
    <xf numFmtId="37" fontId="7" fillId="3" borderId="0" xfId="0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left"/>
    </xf>
    <xf numFmtId="4" fontId="7" fillId="3" borderId="0" xfId="0" applyNumberFormat="1" applyFont="1" applyFill="1" applyProtection="1"/>
    <xf numFmtId="37" fontId="7" fillId="0" borderId="0" xfId="0" applyNumberFormat="1" applyFont="1" applyProtection="1"/>
    <xf numFmtId="37" fontId="7" fillId="3" borderId="0" xfId="1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fill"/>
    </xf>
    <xf numFmtId="39" fontId="7" fillId="3" borderId="0" xfId="0" applyNumberFormat="1" applyFont="1" applyFill="1" applyProtection="1"/>
    <xf numFmtId="37" fontId="14" fillId="3" borderId="0" xfId="0" applyFont="1" applyFill="1" applyProtection="1"/>
    <xf numFmtId="37" fontId="13" fillId="3" borderId="0" xfId="0" applyFont="1" applyFill="1" applyAlignment="1" applyProtection="1">
      <alignment horizontal="centerContinuous"/>
    </xf>
    <xf numFmtId="37" fontId="13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7" fillId="0" borderId="0" xfId="0" applyNumberFormat="1" applyFont="1" applyProtection="1"/>
    <xf numFmtId="1" fontId="7" fillId="0" borderId="0" xfId="0" applyNumberFormat="1" applyFont="1" applyAlignment="1" applyProtection="1">
      <alignment horizontal="center"/>
    </xf>
    <xf numFmtId="37" fontId="7" fillId="0" borderId="0" xfId="0" quotePrefix="1" applyFont="1" applyAlignment="1" applyProtection="1">
      <alignment horizontal="center"/>
    </xf>
    <xf numFmtId="2" fontId="7" fillId="0" borderId="0" xfId="0" applyNumberFormat="1" applyFont="1" applyProtection="1"/>
    <xf numFmtId="2" fontId="7" fillId="0" borderId="0" xfId="0" applyNumberFormat="1" applyFont="1" applyAlignment="1" applyProtection="1"/>
    <xf numFmtId="10" fontId="7" fillId="0" borderId="0" xfId="0" applyNumberFormat="1" applyFont="1" applyProtection="1"/>
    <xf numFmtId="37" fontId="13" fillId="0" borderId="0" xfId="0" applyFont="1" applyProtection="1"/>
    <xf numFmtId="37" fontId="7" fillId="0" borderId="0" xfId="0" applyFont="1" applyProtection="1">
      <protection locked="0"/>
    </xf>
    <xf numFmtId="37" fontId="9" fillId="0" borderId="0" xfId="0" applyFont="1" applyAlignment="1" applyProtection="1"/>
    <xf numFmtId="37" fontId="9" fillId="0" borderId="0" xfId="0" applyFont="1" applyProtection="1"/>
    <xf numFmtId="49" fontId="13" fillId="4" borderId="1" xfId="0" applyNumberFormat="1" applyFont="1" applyFill="1" applyBorder="1" applyAlignment="1" applyProtection="1">
      <alignment horizontal="left"/>
      <protection locked="0"/>
    </xf>
    <xf numFmtId="38" fontId="13" fillId="4" borderId="14" xfId="0" quotePrefix="1" applyNumberFormat="1" applyFont="1" applyFill="1" applyBorder="1" applyProtection="1">
      <protection locked="0"/>
    </xf>
    <xf numFmtId="37" fontId="7" fillId="3" borderId="0" xfId="0" applyFont="1" applyFill="1" applyAlignment="1" applyProtection="1">
      <alignment horizontal="left"/>
    </xf>
    <xf numFmtId="37" fontId="7" fillId="8" borderId="0" xfId="0" applyFont="1" applyFill="1" applyProtection="1"/>
    <xf numFmtId="37" fontId="8" fillId="0" borderId="8" xfId="0" applyNumberFormat="1" applyFont="1" applyFill="1" applyBorder="1" applyAlignment="1" applyProtection="1">
      <alignment horizontal="left"/>
    </xf>
    <xf numFmtId="164" fontId="8" fillId="0" borderId="3" xfId="0" applyNumberFormat="1" applyFont="1" applyFill="1" applyBorder="1" applyAlignment="1" applyProtection="1"/>
    <xf numFmtId="37" fontId="7" fillId="2" borderId="0" xfId="0" applyFont="1" applyFill="1" applyAlignment="1" applyProtection="1">
      <alignment horizontal="right"/>
    </xf>
    <xf numFmtId="37" fontId="7" fillId="0" borderId="0" xfId="0" applyFont="1" applyAlignment="1" applyProtection="1">
      <alignment horizontal="right"/>
    </xf>
    <xf numFmtId="4" fontId="7" fillId="2" borderId="0" xfId="0" applyNumberFormat="1" applyFont="1" applyFill="1" applyAlignment="1" applyProtection="1">
      <alignment horizontal="right"/>
    </xf>
    <xf numFmtId="39" fontId="7" fillId="2" borderId="0" xfId="0" applyNumberFormat="1" applyFont="1" applyFill="1" applyAlignment="1" applyProtection="1">
      <alignment horizontal="right"/>
    </xf>
    <xf numFmtId="37" fontId="7" fillId="0" borderId="0" xfId="0" quotePrefix="1" applyFont="1" applyAlignment="1" applyProtection="1">
      <alignment horizontal="right"/>
    </xf>
    <xf numFmtId="2" fontId="7" fillId="0" borderId="0" xfId="0" applyNumberFormat="1" applyFont="1" applyAlignment="1" applyProtection="1">
      <alignment horizontal="right"/>
    </xf>
    <xf numFmtId="49" fontId="13" fillId="4" borderId="1" xfId="0" quotePrefix="1" applyNumberFormat="1" applyFont="1" applyFill="1" applyBorder="1" applyAlignment="1" applyProtection="1">
      <protection locked="0"/>
    </xf>
    <xf numFmtId="37" fontId="16" fillId="0" borderId="0" xfId="2" applyNumberFormat="1" applyFont="1" applyAlignment="1" applyProtection="1"/>
    <xf numFmtId="38" fontId="7" fillId="8" borderId="0" xfId="0" applyNumberFormat="1" applyFont="1" applyFill="1" applyProtection="1"/>
    <xf numFmtId="37" fontId="17" fillId="0" borderId="23" xfId="0" applyFont="1" applyBorder="1" applyAlignment="1">
      <alignment horizontal="right"/>
    </xf>
    <xf numFmtId="37" fontId="19" fillId="0" borderId="1" xfId="29" applyNumberFormat="1" applyFont="1" applyFill="1" applyBorder="1" applyAlignment="1" applyProtection="1">
      <alignment horizontal="right"/>
      <protection locked="0"/>
    </xf>
    <xf numFmtId="38" fontId="20" fillId="0" borderId="1" xfId="22" applyNumberFormat="1" applyFont="1" applyFill="1" applyBorder="1" applyProtection="1">
      <protection locked="0"/>
    </xf>
    <xf numFmtId="37" fontId="13" fillId="0" borderId="1" xfId="30" quotePrefix="1" applyNumberFormat="1" applyFont="1" applyBorder="1" applyProtection="1">
      <protection locked="0"/>
    </xf>
    <xf numFmtId="43" fontId="13" fillId="0" borderId="1" xfId="1" quotePrefix="1" applyFont="1" applyBorder="1" applyProtection="1">
      <protection locked="0"/>
    </xf>
    <xf numFmtId="37" fontId="13" fillId="4" borderId="33" xfId="4" applyFont="1" applyFill="1" applyBorder="1" applyAlignment="1" applyProtection="1">
      <alignment horizontal="left"/>
      <protection locked="0"/>
    </xf>
    <xf numFmtId="37" fontId="13" fillId="4" borderId="33" xfId="4" applyFont="1" applyFill="1" applyBorder="1" applyAlignment="1" applyProtection="1">
      <protection locked="0"/>
    </xf>
    <xf numFmtId="49" fontId="13" fillId="4" borderId="33" xfId="4" applyNumberFormat="1" applyFont="1" applyFill="1" applyBorder="1" applyAlignment="1" applyProtection="1">
      <alignment horizontal="left"/>
      <protection locked="0"/>
    </xf>
    <xf numFmtId="49" fontId="13" fillId="4" borderId="34" xfId="4" applyNumberFormat="1" applyFont="1" applyFill="1" applyBorder="1" applyAlignment="1" applyProtection="1">
      <alignment horizontal="left"/>
      <protection locked="0"/>
    </xf>
    <xf numFmtId="38" fontId="13" fillId="4" borderId="1" xfId="31" applyNumberFormat="1" applyFont="1" applyFill="1" applyBorder="1" applyProtection="1">
      <protection locked="0"/>
    </xf>
    <xf numFmtId="38" fontId="13" fillId="4" borderId="1" xfId="33" applyNumberFormat="1" applyFont="1" applyFill="1" applyBorder="1" applyProtection="1">
      <protection locked="0"/>
    </xf>
    <xf numFmtId="38" fontId="13" fillId="4" borderId="1" xfId="33" applyNumberFormat="1" applyFont="1" applyFill="1" applyBorder="1" applyProtection="1">
      <protection locked="0"/>
    </xf>
    <xf numFmtId="38" fontId="13" fillId="4" borderId="1" xfId="33" applyNumberFormat="1" applyFont="1" applyFill="1" applyBorder="1" applyProtection="1">
      <protection locked="0"/>
    </xf>
    <xf numFmtId="38" fontId="13" fillId="4" borderId="1" xfId="33" applyNumberFormat="1" applyFont="1" applyFill="1" applyBorder="1" applyProtection="1">
      <protection locked="0"/>
    </xf>
    <xf numFmtId="37" fontId="13" fillId="3" borderId="0" xfId="0" applyFont="1" applyFill="1" applyAlignment="1" applyProtection="1">
      <alignment horizontal="center" vertical="center"/>
    </xf>
  </cellXfs>
  <cellStyles count="54">
    <cellStyle name="Comma" xfId="1" builtinId="3"/>
    <cellStyle name="Comma 2" xfId="26"/>
    <cellStyle name="Comma 3" xfId="32"/>
    <cellStyle name="Hyperlink" xfId="2" builtinId="8"/>
    <cellStyle name="Normal" xfId="0" builtinId="0"/>
    <cellStyle name="Normal 10" xfId="28"/>
    <cellStyle name="Normal 10 2" xfId="25"/>
    <cellStyle name="Normal 10 2 3" xfId="4"/>
    <cellStyle name="Normal 10 3" xfId="33"/>
    <cellStyle name="Normal 11" xfId="16"/>
    <cellStyle name="Normal 11 2" xfId="34"/>
    <cellStyle name="Normal 158" xfId="15"/>
    <cellStyle name="Normal 158 2" xfId="35"/>
    <cellStyle name="Normal 163" xfId="21"/>
    <cellStyle name="Normal 163 2" xfId="36"/>
    <cellStyle name="Normal 168" xfId="13"/>
    <cellStyle name="Normal 168 2" xfId="37"/>
    <cellStyle name="Normal 170" xfId="14"/>
    <cellStyle name="Normal 170 2" xfId="38"/>
    <cellStyle name="Normal 175" xfId="6"/>
    <cellStyle name="Normal 175 2" xfId="39"/>
    <cellStyle name="Normal 2" xfId="23"/>
    <cellStyle name="Normal 2 14 2 2 2" xfId="53"/>
    <cellStyle name="Normal 2 2" xfId="40"/>
    <cellStyle name="Normal 2 3 2" xfId="27"/>
    <cellStyle name="Normal 2 3 2 2" xfId="41"/>
    <cellStyle name="Normal 213" xfId="20"/>
    <cellStyle name="Normal 213 2" xfId="42"/>
    <cellStyle name="Normal 220" xfId="7"/>
    <cellStyle name="Normal 220 2" xfId="43"/>
    <cellStyle name="Normal 240" xfId="8"/>
    <cellStyle name="Normal 240 2" xfId="44"/>
    <cellStyle name="Normal 27" xfId="30"/>
    <cellStyle name="Normal 277" xfId="9"/>
    <cellStyle name="Normal 277 2" xfId="45"/>
    <cellStyle name="Normal 288" xfId="10"/>
    <cellStyle name="Normal 288 2" xfId="46"/>
    <cellStyle name="Normal 3" xfId="31"/>
    <cellStyle name="Normal 326" xfId="11"/>
    <cellStyle name="Normal 326 2" xfId="47"/>
    <cellStyle name="Normal 346" xfId="12"/>
    <cellStyle name="Normal 346 2" xfId="48"/>
    <cellStyle name="Normal 4" xfId="24"/>
    <cellStyle name="Normal 4 2" xfId="49"/>
    <cellStyle name="Normal 420" xfId="17"/>
    <cellStyle name="Normal 420 2" xfId="50"/>
    <cellStyle name="Normal 428" xfId="18"/>
    <cellStyle name="Normal 428 2" xfId="51"/>
    <cellStyle name="Normal 448" xfId="19"/>
    <cellStyle name="Normal 448 2" xfId="52"/>
    <cellStyle name="Normal 6" xfId="22"/>
    <cellStyle name="Normal_Report" xfId="29"/>
    <cellStyle name="Percent" xfId="3" builtinId="5"/>
    <cellStyle name="Percent 398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>
      <selection activeCell="E718" sqref="E718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968</v>
      </c>
      <c r="B1" s="234"/>
      <c r="C1" s="234"/>
      <c r="D1" s="234"/>
      <c r="E1" s="234"/>
      <c r="F1" s="234"/>
    </row>
    <row r="2" spans="1:6" ht="12.75" customHeight="1" x14ac:dyDescent="0.25">
      <c r="A2" s="234" t="s">
        <v>969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993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964</v>
      </c>
      <c r="C10" s="236"/>
    </row>
    <row r="11" spans="1:6" ht="12.75" customHeight="1" x14ac:dyDescent="0.25">
      <c r="A11" s="198" t="s">
        <v>967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995</v>
      </c>
      <c r="C16" s="236"/>
      <c r="F16" s="283" t="s">
        <v>994</v>
      </c>
    </row>
    <row r="17" spans="1:6" ht="12.75" customHeight="1" x14ac:dyDescent="0.25">
      <c r="A17" s="180" t="s">
        <v>966</v>
      </c>
      <c r="C17" s="283" t="s">
        <v>994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970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990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971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972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973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974</v>
      </c>
      <c r="C36" s="236"/>
    </row>
    <row r="37" spans="1:83" ht="12.6" customHeight="1" x14ac:dyDescent="0.25">
      <c r="A37" s="199" t="s">
        <v>965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930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>
        <v>0</v>
      </c>
      <c r="D47" s="184">
        <v>423924.67</v>
      </c>
      <c r="E47" s="184">
        <v>246.66</v>
      </c>
      <c r="F47" s="184">
        <v>133.68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371859.64999999997</v>
      </c>
      <c r="P47" s="184">
        <v>272490.64</v>
      </c>
      <c r="Q47" s="184">
        <v>0</v>
      </c>
      <c r="R47" s="184">
        <v>99124.38</v>
      </c>
      <c r="S47" s="184">
        <v>30193.91</v>
      </c>
      <c r="T47" s="184">
        <v>0</v>
      </c>
      <c r="U47" s="184">
        <v>352260.63000000006</v>
      </c>
      <c r="V47" s="184">
        <v>0</v>
      </c>
      <c r="W47" s="184">
        <v>66782.16</v>
      </c>
      <c r="X47" s="184">
        <v>113902.90999999999</v>
      </c>
      <c r="Y47" s="184">
        <v>391253.95</v>
      </c>
      <c r="Z47" s="184">
        <v>12251.180000000002</v>
      </c>
      <c r="AA47" s="184">
        <v>0</v>
      </c>
      <c r="AB47" s="184">
        <v>141860.76</v>
      </c>
      <c r="AC47" s="184">
        <v>103426.4</v>
      </c>
      <c r="AD47" s="184">
        <v>0</v>
      </c>
      <c r="AE47" s="184">
        <v>10258</v>
      </c>
      <c r="AF47" s="184">
        <v>0</v>
      </c>
      <c r="AG47" s="184">
        <v>818777.99999999988</v>
      </c>
      <c r="AH47" s="184">
        <v>0</v>
      </c>
      <c r="AI47" s="184">
        <v>63137.4</v>
      </c>
      <c r="AJ47" s="184">
        <v>159928.85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60928.08</v>
      </c>
      <c r="AW47" s="184">
        <v>17199.27</v>
      </c>
      <c r="AX47" s="184">
        <v>0</v>
      </c>
      <c r="AY47" s="184">
        <v>96451.959999999977</v>
      </c>
      <c r="AZ47" s="184">
        <v>0</v>
      </c>
      <c r="BA47" s="184">
        <v>0</v>
      </c>
      <c r="BB47" s="184">
        <v>36977.64</v>
      </c>
      <c r="BC47" s="184">
        <v>0</v>
      </c>
      <c r="BD47" s="184">
        <v>37483.06</v>
      </c>
      <c r="BE47" s="184">
        <v>77678.989999999991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330205.67000000004</v>
      </c>
      <c r="BM47" s="184">
        <v>0</v>
      </c>
      <c r="BN47" s="184">
        <v>31352.73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17856.88</v>
      </c>
      <c r="BY47" s="184">
        <v>5239.2299999999996</v>
      </c>
      <c r="BZ47" s="184">
        <v>0</v>
      </c>
      <c r="CA47" s="184">
        <v>0</v>
      </c>
      <c r="CB47" s="184">
        <v>0</v>
      </c>
      <c r="CC47" s="184">
        <v>716529.32</v>
      </c>
      <c r="CD47" s="195"/>
      <c r="CE47" s="195">
        <f>SUM(C47:CC47)</f>
        <v>4859716.66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>
        <v>0</v>
      </c>
      <c r="D51" s="184">
        <v>100396.05</v>
      </c>
      <c r="E51" s="184">
        <v>35909.060000000005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108329.36</v>
      </c>
      <c r="P51" s="184">
        <v>638439.92000000004</v>
      </c>
      <c r="Q51" s="184">
        <v>0</v>
      </c>
      <c r="R51" s="184">
        <v>187598.04</v>
      </c>
      <c r="S51" s="184">
        <v>68808</v>
      </c>
      <c r="T51" s="184">
        <v>0</v>
      </c>
      <c r="U51" s="184">
        <v>57317.42</v>
      </c>
      <c r="V51" s="184">
        <v>0</v>
      </c>
      <c r="W51" s="184">
        <v>15413.58</v>
      </c>
      <c r="X51" s="184">
        <v>8639.69</v>
      </c>
      <c r="Y51" s="184">
        <v>291477.17</v>
      </c>
      <c r="Z51" s="184">
        <v>0</v>
      </c>
      <c r="AA51" s="184">
        <v>0</v>
      </c>
      <c r="AB51" s="184">
        <v>27257.94</v>
      </c>
      <c r="AC51" s="184">
        <v>11429.260000000002</v>
      </c>
      <c r="AD51" s="184">
        <v>0</v>
      </c>
      <c r="AE51" s="184">
        <v>55693.39</v>
      </c>
      <c r="AF51" s="184">
        <v>0</v>
      </c>
      <c r="AG51" s="184">
        <v>381170.62</v>
      </c>
      <c r="AH51" s="184">
        <v>0</v>
      </c>
      <c r="AI51" s="184">
        <v>30759.14</v>
      </c>
      <c r="AJ51" s="184">
        <v>112336.05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43528.39</v>
      </c>
      <c r="AW51" s="184">
        <v>0</v>
      </c>
      <c r="AX51" s="184">
        <v>0</v>
      </c>
      <c r="AY51" s="184">
        <v>9373.0499999999993</v>
      </c>
      <c r="AZ51" s="184">
        <v>0</v>
      </c>
      <c r="BA51" s="184">
        <v>0</v>
      </c>
      <c r="BB51" s="184">
        <v>0</v>
      </c>
      <c r="BC51" s="184">
        <v>0</v>
      </c>
      <c r="BD51" s="184">
        <v>0</v>
      </c>
      <c r="BE51" s="184">
        <v>543.09999999999991</v>
      </c>
      <c r="BF51" s="184">
        <v>0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73459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0</v>
      </c>
      <c r="CC51" s="184">
        <v>2264179.84</v>
      </c>
      <c r="CD51" s="195"/>
      <c r="CE51" s="195">
        <f>SUM(C51:CD51)</f>
        <v>4522058.07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930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948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0</v>
      </c>
      <c r="D59" s="184">
        <v>1520</v>
      </c>
      <c r="E59" s="184">
        <v>0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149</v>
      </c>
      <c r="P59" s="185">
        <v>141485</v>
      </c>
      <c r="Q59" s="185">
        <v>0</v>
      </c>
      <c r="R59" s="185">
        <v>0</v>
      </c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>
        <v>25322</v>
      </c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15545</v>
      </c>
      <c r="AZ59" s="185"/>
      <c r="BA59" s="248"/>
      <c r="BB59" s="248"/>
      <c r="BC59" s="248"/>
      <c r="BD59" s="248"/>
      <c r="BE59" s="185">
        <v>122909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0</v>
      </c>
      <c r="D60" s="187">
        <v>21.281203421742301</v>
      </c>
      <c r="E60" s="187">
        <v>1.8219178079696002E-2</v>
      </c>
      <c r="F60" s="223">
        <v>5.7534246567461063E-3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21.555052051841773</v>
      </c>
      <c r="P60" s="221">
        <v>13.763620546059778</v>
      </c>
      <c r="Q60" s="221">
        <v>0</v>
      </c>
      <c r="R60" s="221">
        <v>4.6006493144382672</v>
      </c>
      <c r="S60" s="221">
        <v>2.1595958901151242</v>
      </c>
      <c r="T60" s="221">
        <v>0</v>
      </c>
      <c r="U60" s="221">
        <v>17.041643833281967</v>
      </c>
      <c r="V60" s="221">
        <v>0</v>
      </c>
      <c r="W60" s="221">
        <v>2.7662753420868116</v>
      </c>
      <c r="X60" s="221">
        <v>4.9990787664384824</v>
      </c>
      <c r="Y60" s="221">
        <v>16.799664381260321</v>
      </c>
      <c r="Z60" s="221">
        <v>0.63818904100846729</v>
      </c>
      <c r="AA60" s="221">
        <v>0</v>
      </c>
      <c r="AB60" s="221">
        <v>5.7086630129166211</v>
      </c>
      <c r="AC60" s="221">
        <v>4.8754760267293875</v>
      </c>
      <c r="AD60" s="221">
        <v>0</v>
      </c>
      <c r="AE60" s="221">
        <v>1.6900445203164323</v>
      </c>
      <c r="AF60" s="221">
        <v>0</v>
      </c>
      <c r="AG60" s="221">
        <v>38.031671227666898</v>
      </c>
      <c r="AH60" s="221">
        <v>0</v>
      </c>
      <c r="AI60" s="221">
        <v>2.6691575338809375</v>
      </c>
      <c r="AJ60" s="221">
        <v>6.9778780812359074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2.5211075339012186</v>
      </c>
      <c r="AW60" s="221">
        <v>0.67512123278422997</v>
      </c>
      <c r="AX60" s="221">
        <v>0</v>
      </c>
      <c r="AY60" s="221">
        <v>5.0714328760176111</v>
      </c>
      <c r="AZ60" s="221">
        <v>0</v>
      </c>
      <c r="BA60" s="221">
        <v>0</v>
      </c>
      <c r="BB60" s="221">
        <v>1.5103123285602311</v>
      </c>
      <c r="BC60" s="221">
        <v>0</v>
      </c>
      <c r="BD60" s="221">
        <v>1.9247458901472951</v>
      </c>
      <c r="BE60" s="221">
        <v>3.5420863008846459</v>
      </c>
      <c r="BF60" s="221">
        <v>0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16.815289723723932</v>
      </c>
      <c r="BM60" s="221">
        <v>0</v>
      </c>
      <c r="BN60" s="221">
        <v>2.2377321914742834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0.71255684921745788</v>
      </c>
      <c r="BY60" s="221">
        <v>0.17920479449599935</v>
      </c>
      <c r="BZ60" s="221">
        <v>0</v>
      </c>
      <c r="CA60" s="221">
        <v>0</v>
      </c>
      <c r="CB60" s="221">
        <v>0</v>
      </c>
      <c r="CC60" s="221">
        <v>31.388891776522073</v>
      </c>
      <c r="CD60" s="249" t="s">
        <v>221</v>
      </c>
      <c r="CE60" s="251">
        <f t="shared" ref="CE60:CE70" si="0">SUM(C60:CD60)</f>
        <v>232.1603170914849</v>
      </c>
    </row>
    <row r="61" spans="1:84" ht="12.6" customHeight="1" x14ac:dyDescent="0.25">
      <c r="A61" s="171" t="s">
        <v>235</v>
      </c>
      <c r="B61" s="175"/>
      <c r="C61" s="184">
        <v>0</v>
      </c>
      <c r="D61" s="184">
        <v>1825527.36</v>
      </c>
      <c r="E61" s="184">
        <v>1555.22</v>
      </c>
      <c r="F61" s="185">
        <v>573.72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2364311.5299999998</v>
      </c>
      <c r="P61" s="185">
        <v>1260560.78</v>
      </c>
      <c r="Q61" s="185">
        <v>0</v>
      </c>
      <c r="R61" s="185">
        <v>570078.67999999993</v>
      </c>
      <c r="S61" s="185">
        <v>156988.58000000002</v>
      </c>
      <c r="T61" s="185">
        <v>0</v>
      </c>
      <c r="U61" s="185">
        <v>1129925.3799999999</v>
      </c>
      <c r="V61" s="185">
        <v>0</v>
      </c>
      <c r="W61" s="185">
        <v>302286.04000000004</v>
      </c>
      <c r="X61" s="185">
        <v>489342.72000000009</v>
      </c>
      <c r="Y61" s="185">
        <v>1689495.1</v>
      </c>
      <c r="Z61" s="185">
        <v>30143.88</v>
      </c>
      <c r="AA61" s="185">
        <v>0</v>
      </c>
      <c r="AB61" s="185">
        <v>700614.36</v>
      </c>
      <c r="AC61" s="185">
        <v>362231.93000000005</v>
      </c>
      <c r="AD61" s="185">
        <v>0</v>
      </c>
      <c r="AE61" s="185">
        <v>140422.51999999999</v>
      </c>
      <c r="AF61" s="185">
        <v>0</v>
      </c>
      <c r="AG61" s="185">
        <v>3145713.19</v>
      </c>
      <c r="AH61" s="185">
        <v>0</v>
      </c>
      <c r="AI61" s="185">
        <v>277033.43</v>
      </c>
      <c r="AJ61" s="185">
        <v>661412.53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368227.17</v>
      </c>
      <c r="AW61" s="185">
        <v>60340.75</v>
      </c>
      <c r="AX61" s="185">
        <v>0</v>
      </c>
      <c r="AY61" s="185">
        <v>217697.19</v>
      </c>
      <c r="AZ61" s="185">
        <v>0</v>
      </c>
      <c r="BA61" s="185">
        <v>0</v>
      </c>
      <c r="BB61" s="185">
        <v>170482.44</v>
      </c>
      <c r="BC61" s="185">
        <v>0</v>
      </c>
      <c r="BD61" s="185">
        <v>92733.1</v>
      </c>
      <c r="BE61" s="185">
        <v>278116.89</v>
      </c>
      <c r="BF61" s="185">
        <v>0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861064.57</v>
      </c>
      <c r="BM61" s="185">
        <v>0</v>
      </c>
      <c r="BN61" s="185">
        <v>567945.11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0</v>
      </c>
      <c r="BX61" s="185">
        <v>80609.490000000005</v>
      </c>
      <c r="BY61" s="185">
        <v>23165.22</v>
      </c>
      <c r="BZ61" s="185">
        <v>0</v>
      </c>
      <c r="CA61" s="185">
        <v>0</v>
      </c>
      <c r="CB61" s="185">
        <v>0</v>
      </c>
      <c r="CC61" s="185">
        <v>3481067.87</v>
      </c>
      <c r="CD61" s="249" t="s">
        <v>221</v>
      </c>
      <c r="CE61" s="195">
        <f t="shared" si="0"/>
        <v>21309666.749999993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423925</v>
      </c>
      <c r="E62" s="195">
        <f t="shared" si="1"/>
        <v>247</v>
      </c>
      <c r="F62" s="195">
        <f t="shared" si="1"/>
        <v>134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371860</v>
      </c>
      <c r="P62" s="195">
        <f t="shared" si="1"/>
        <v>272491</v>
      </c>
      <c r="Q62" s="195">
        <f t="shared" si="1"/>
        <v>0</v>
      </c>
      <c r="R62" s="195">
        <f t="shared" si="1"/>
        <v>99124</v>
      </c>
      <c r="S62" s="195">
        <f t="shared" si="1"/>
        <v>30194</v>
      </c>
      <c r="T62" s="195">
        <f t="shared" si="1"/>
        <v>0</v>
      </c>
      <c r="U62" s="195">
        <f t="shared" si="1"/>
        <v>352261</v>
      </c>
      <c r="V62" s="195">
        <f t="shared" si="1"/>
        <v>0</v>
      </c>
      <c r="W62" s="195">
        <f t="shared" si="1"/>
        <v>66782</v>
      </c>
      <c r="X62" s="195">
        <f t="shared" si="1"/>
        <v>113903</v>
      </c>
      <c r="Y62" s="195">
        <f t="shared" si="1"/>
        <v>391254</v>
      </c>
      <c r="Z62" s="195">
        <f t="shared" si="1"/>
        <v>12251</v>
      </c>
      <c r="AA62" s="195">
        <f t="shared" si="1"/>
        <v>0</v>
      </c>
      <c r="AB62" s="195">
        <f t="shared" si="1"/>
        <v>141861</v>
      </c>
      <c r="AC62" s="195">
        <f t="shared" si="1"/>
        <v>103426</v>
      </c>
      <c r="AD62" s="195">
        <f t="shared" si="1"/>
        <v>0</v>
      </c>
      <c r="AE62" s="195">
        <f t="shared" si="1"/>
        <v>10258</v>
      </c>
      <c r="AF62" s="195">
        <f t="shared" si="1"/>
        <v>0</v>
      </c>
      <c r="AG62" s="195">
        <f t="shared" si="1"/>
        <v>818778</v>
      </c>
      <c r="AH62" s="195">
        <f t="shared" si="1"/>
        <v>0</v>
      </c>
      <c r="AI62" s="195">
        <f t="shared" si="1"/>
        <v>63137</v>
      </c>
      <c r="AJ62" s="195">
        <f t="shared" si="1"/>
        <v>159929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60928</v>
      </c>
      <c r="AW62" s="195">
        <f t="shared" si="1"/>
        <v>17199</v>
      </c>
      <c r="AX62" s="195">
        <f t="shared" si="1"/>
        <v>0</v>
      </c>
      <c r="AY62" s="195">
        <f>ROUND(AY47+AY48,0)</f>
        <v>96452</v>
      </c>
      <c r="AZ62" s="195">
        <f>ROUND(AZ47+AZ48,0)</f>
        <v>0</v>
      </c>
      <c r="BA62" s="195">
        <f>ROUND(BA47+BA48,0)</f>
        <v>0</v>
      </c>
      <c r="BB62" s="195">
        <f t="shared" si="1"/>
        <v>36978</v>
      </c>
      <c r="BC62" s="195">
        <f t="shared" si="1"/>
        <v>0</v>
      </c>
      <c r="BD62" s="195">
        <f t="shared" si="1"/>
        <v>37483</v>
      </c>
      <c r="BE62" s="195">
        <f t="shared" si="1"/>
        <v>77679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330206</v>
      </c>
      <c r="BM62" s="195">
        <f t="shared" si="1"/>
        <v>0</v>
      </c>
      <c r="BN62" s="195">
        <f t="shared" si="1"/>
        <v>31353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17857</v>
      </c>
      <c r="BY62" s="195">
        <f t="shared" si="2"/>
        <v>5239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716529</v>
      </c>
      <c r="CD62" s="249" t="s">
        <v>221</v>
      </c>
      <c r="CE62" s="195">
        <f t="shared" si="0"/>
        <v>4859718</v>
      </c>
      <c r="CF62" s="252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-1960.36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348865.5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68125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599837.13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59729.31</v>
      </c>
      <c r="CD63" s="249" t="s">
        <v>221</v>
      </c>
      <c r="CE63" s="195">
        <f t="shared" si="0"/>
        <v>1074596.58</v>
      </c>
      <c r="CF63" s="252"/>
    </row>
    <row r="64" spans="1:84" ht="12.6" customHeight="1" x14ac:dyDescent="0.25">
      <c r="A64" s="171" t="s">
        <v>237</v>
      </c>
      <c r="B64" s="175"/>
      <c r="C64" s="184">
        <v>0</v>
      </c>
      <c r="D64" s="184">
        <v>134518.03</v>
      </c>
      <c r="E64" s="185">
        <v>22814</v>
      </c>
      <c r="F64" s="185">
        <v>31.050000000000011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201973.28</v>
      </c>
      <c r="P64" s="185">
        <v>2312456.3899999997</v>
      </c>
      <c r="Q64" s="185">
        <v>0</v>
      </c>
      <c r="R64" s="185">
        <v>90942.569999999992</v>
      </c>
      <c r="S64" s="185">
        <v>81664.88</v>
      </c>
      <c r="T64" s="185">
        <v>0</v>
      </c>
      <c r="U64" s="185">
        <v>531192.02</v>
      </c>
      <c r="V64" s="185">
        <v>0</v>
      </c>
      <c r="W64" s="185">
        <v>63542.03</v>
      </c>
      <c r="X64" s="185">
        <v>94605.28</v>
      </c>
      <c r="Y64" s="185">
        <v>152529.21</v>
      </c>
      <c r="Z64" s="185">
        <v>29.08</v>
      </c>
      <c r="AA64" s="185">
        <v>0</v>
      </c>
      <c r="AB64" s="185">
        <v>461651.97999999992</v>
      </c>
      <c r="AC64" s="185">
        <v>48059.91</v>
      </c>
      <c r="AD64" s="185">
        <v>0</v>
      </c>
      <c r="AE64" s="185">
        <v>9281.42</v>
      </c>
      <c r="AF64" s="185">
        <v>0</v>
      </c>
      <c r="AG64" s="185">
        <v>509467.98000000004</v>
      </c>
      <c r="AH64" s="185">
        <v>0</v>
      </c>
      <c r="AI64" s="185">
        <v>8816.09</v>
      </c>
      <c r="AJ64" s="185">
        <v>39538.94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67582.3</v>
      </c>
      <c r="AW64" s="185">
        <v>0</v>
      </c>
      <c r="AX64" s="185">
        <v>0</v>
      </c>
      <c r="AY64" s="185">
        <v>127156.52</v>
      </c>
      <c r="AZ64" s="185">
        <v>0</v>
      </c>
      <c r="BA64" s="185">
        <v>1159.97</v>
      </c>
      <c r="BB64" s="185">
        <v>0</v>
      </c>
      <c r="BC64" s="185">
        <v>0</v>
      </c>
      <c r="BD64" s="185">
        <v>4467.9799999999996</v>
      </c>
      <c r="BE64" s="185">
        <v>2617.4699999999998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679.71</v>
      </c>
      <c r="BM64" s="185">
        <v>0</v>
      </c>
      <c r="BN64" s="185">
        <v>6786.42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0</v>
      </c>
      <c r="BY64" s="185">
        <v>10696.92</v>
      </c>
      <c r="BZ64" s="185">
        <v>0</v>
      </c>
      <c r="CA64" s="185">
        <v>0</v>
      </c>
      <c r="CB64" s="185">
        <v>0</v>
      </c>
      <c r="CC64" s="185">
        <v>583127.48</v>
      </c>
      <c r="CD64" s="249" t="s">
        <v>221</v>
      </c>
      <c r="CE64" s="195">
        <f t="shared" si="0"/>
        <v>5567388.9099999983</v>
      </c>
      <c r="CF64" s="252"/>
    </row>
    <row r="65" spans="1:84" ht="12.6" customHeight="1" x14ac:dyDescent="0.25">
      <c r="A65" s="171" t="s">
        <v>238</v>
      </c>
      <c r="B65" s="175"/>
      <c r="C65" s="184">
        <v>0</v>
      </c>
      <c r="D65" s="184">
        <v>733.73</v>
      </c>
      <c r="E65" s="184">
        <v>326.24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692.84</v>
      </c>
      <c r="P65" s="185">
        <v>31199.09</v>
      </c>
      <c r="Q65" s="185">
        <v>0</v>
      </c>
      <c r="R65" s="185">
        <v>29712.23</v>
      </c>
      <c r="S65" s="185">
        <v>2027.5</v>
      </c>
      <c r="T65" s="185">
        <v>0</v>
      </c>
      <c r="U65" s="185">
        <v>11592.53</v>
      </c>
      <c r="V65" s="185">
        <v>0</v>
      </c>
      <c r="W65" s="185">
        <v>4303.57</v>
      </c>
      <c r="X65" s="185">
        <v>4262.49</v>
      </c>
      <c r="Y65" s="185">
        <v>42407.87</v>
      </c>
      <c r="Z65" s="185">
        <v>0</v>
      </c>
      <c r="AA65" s="185">
        <v>0</v>
      </c>
      <c r="AB65" s="185">
        <v>579.66999999999996</v>
      </c>
      <c r="AC65" s="185">
        <v>634.09</v>
      </c>
      <c r="AD65" s="185">
        <v>0</v>
      </c>
      <c r="AE65" s="185">
        <v>5815.02</v>
      </c>
      <c r="AF65" s="185">
        <v>0</v>
      </c>
      <c r="AG65" s="185">
        <v>265055.47000000003</v>
      </c>
      <c r="AH65" s="185">
        <v>0</v>
      </c>
      <c r="AI65" s="185">
        <v>91.819999999999979</v>
      </c>
      <c r="AJ65" s="185">
        <v>26415.17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1801.1</v>
      </c>
      <c r="AW65" s="185">
        <v>0</v>
      </c>
      <c r="AX65" s="185">
        <v>0</v>
      </c>
      <c r="AY65" s="185">
        <v>5650.35</v>
      </c>
      <c r="AZ65" s="185">
        <v>0</v>
      </c>
      <c r="BA65" s="185">
        <v>0</v>
      </c>
      <c r="BB65" s="185">
        <v>0</v>
      </c>
      <c r="BC65" s="185">
        <v>0</v>
      </c>
      <c r="BD65" s="185">
        <v>75.079999999999984</v>
      </c>
      <c r="BE65" s="185">
        <v>949.12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360</v>
      </c>
      <c r="BM65" s="185">
        <v>0</v>
      </c>
      <c r="BN65" s="185">
        <v>676.58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30</v>
      </c>
      <c r="BZ65" s="185">
        <v>0</v>
      </c>
      <c r="CA65" s="185">
        <v>0</v>
      </c>
      <c r="CB65" s="185">
        <v>0</v>
      </c>
      <c r="CC65" s="185">
        <v>6405.82</v>
      </c>
      <c r="CD65" s="249" t="s">
        <v>221</v>
      </c>
      <c r="CE65" s="195">
        <f t="shared" si="0"/>
        <v>441797.38000000006</v>
      </c>
      <c r="CF65" s="252"/>
    </row>
    <row r="66" spans="1:84" ht="12.6" customHeight="1" x14ac:dyDescent="0.25">
      <c r="A66" s="171" t="s">
        <v>239</v>
      </c>
      <c r="B66" s="175"/>
      <c r="C66" s="184">
        <v>0</v>
      </c>
      <c r="D66" s="184">
        <v>18849.37</v>
      </c>
      <c r="E66" s="184">
        <v>710.95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12833.97</v>
      </c>
      <c r="P66" s="185">
        <v>246656.62</v>
      </c>
      <c r="Q66" s="185">
        <v>0</v>
      </c>
      <c r="R66" s="185">
        <v>67.05</v>
      </c>
      <c r="S66" s="184">
        <v>3858.19</v>
      </c>
      <c r="T66" s="184">
        <v>0</v>
      </c>
      <c r="U66" s="185">
        <v>95320.18</v>
      </c>
      <c r="V66" s="185">
        <v>0</v>
      </c>
      <c r="W66" s="185">
        <v>88062.45</v>
      </c>
      <c r="X66" s="185">
        <v>10884.91</v>
      </c>
      <c r="Y66" s="185">
        <v>32144.34</v>
      </c>
      <c r="Z66" s="185">
        <v>91.32</v>
      </c>
      <c r="AA66" s="185">
        <v>0</v>
      </c>
      <c r="AB66" s="185">
        <v>41324.31</v>
      </c>
      <c r="AC66" s="185">
        <v>0</v>
      </c>
      <c r="AD66" s="185">
        <v>0</v>
      </c>
      <c r="AE66" s="185">
        <v>1379.65</v>
      </c>
      <c r="AF66" s="185">
        <v>0</v>
      </c>
      <c r="AG66" s="185">
        <v>96708.74</v>
      </c>
      <c r="AH66" s="185">
        <v>0</v>
      </c>
      <c r="AI66" s="185">
        <v>134.1</v>
      </c>
      <c r="AJ66" s="185">
        <v>396.18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17592.169999999998</v>
      </c>
      <c r="AW66" s="185">
        <v>0</v>
      </c>
      <c r="AX66" s="185">
        <v>0</v>
      </c>
      <c r="AY66" s="185">
        <v>119899.38</v>
      </c>
      <c r="AZ66" s="185">
        <v>0</v>
      </c>
      <c r="BA66" s="185">
        <v>71124.61</v>
      </c>
      <c r="BB66" s="185">
        <v>0</v>
      </c>
      <c r="BC66" s="185">
        <v>0</v>
      </c>
      <c r="BD66" s="185">
        <v>5.62</v>
      </c>
      <c r="BE66" s="185">
        <v>454168.29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401.58</v>
      </c>
      <c r="BM66" s="185">
        <v>0</v>
      </c>
      <c r="BN66" s="185">
        <v>42594.37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14742.39</v>
      </c>
      <c r="BY66" s="185">
        <v>3180</v>
      </c>
      <c r="BZ66" s="185">
        <v>0</v>
      </c>
      <c r="CA66" s="185">
        <v>0</v>
      </c>
      <c r="CB66" s="185">
        <v>0</v>
      </c>
      <c r="CC66" s="185">
        <v>13999730.610000011</v>
      </c>
      <c r="CD66" s="249" t="s">
        <v>221</v>
      </c>
      <c r="CE66" s="195">
        <f t="shared" si="0"/>
        <v>15372861.350000011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100396</v>
      </c>
      <c r="E67" s="195">
        <f t="shared" ref="E67:BP67" si="3">ROUND(E51+E52,0)</f>
        <v>35909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108329</v>
      </c>
      <c r="P67" s="195">
        <f t="shared" si="3"/>
        <v>638440</v>
      </c>
      <c r="Q67" s="195">
        <f t="shared" si="3"/>
        <v>0</v>
      </c>
      <c r="R67" s="195">
        <f t="shared" si="3"/>
        <v>187598</v>
      </c>
      <c r="S67" s="195">
        <f t="shared" si="3"/>
        <v>68808</v>
      </c>
      <c r="T67" s="195">
        <f t="shared" si="3"/>
        <v>0</v>
      </c>
      <c r="U67" s="195">
        <f t="shared" si="3"/>
        <v>57317</v>
      </c>
      <c r="V67" s="195">
        <f t="shared" si="3"/>
        <v>0</v>
      </c>
      <c r="W67" s="195">
        <f t="shared" si="3"/>
        <v>15414</v>
      </c>
      <c r="X67" s="195">
        <f t="shared" si="3"/>
        <v>8640</v>
      </c>
      <c r="Y67" s="195">
        <f t="shared" si="3"/>
        <v>291477</v>
      </c>
      <c r="Z67" s="195">
        <f t="shared" si="3"/>
        <v>0</v>
      </c>
      <c r="AA67" s="195">
        <f t="shared" si="3"/>
        <v>0</v>
      </c>
      <c r="AB67" s="195">
        <f t="shared" si="3"/>
        <v>27258</v>
      </c>
      <c r="AC67" s="195">
        <f t="shared" si="3"/>
        <v>11429</v>
      </c>
      <c r="AD67" s="195">
        <f t="shared" si="3"/>
        <v>0</v>
      </c>
      <c r="AE67" s="195">
        <f t="shared" si="3"/>
        <v>55693</v>
      </c>
      <c r="AF67" s="195">
        <f t="shared" si="3"/>
        <v>0</v>
      </c>
      <c r="AG67" s="195">
        <f t="shared" si="3"/>
        <v>381171</v>
      </c>
      <c r="AH67" s="195">
        <f t="shared" si="3"/>
        <v>0</v>
      </c>
      <c r="AI67" s="195">
        <f t="shared" si="3"/>
        <v>30759</v>
      </c>
      <c r="AJ67" s="195">
        <f t="shared" si="3"/>
        <v>112336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43528</v>
      </c>
      <c r="AW67" s="195">
        <f t="shared" si="3"/>
        <v>0</v>
      </c>
      <c r="AX67" s="195">
        <f t="shared" si="3"/>
        <v>0</v>
      </c>
      <c r="AY67" s="195">
        <f t="shared" si="3"/>
        <v>9373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543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73459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2264180</v>
      </c>
      <c r="CD67" s="249" t="s">
        <v>221</v>
      </c>
      <c r="CE67" s="195">
        <f t="shared" si="0"/>
        <v>4522057</v>
      </c>
      <c r="CF67" s="252"/>
    </row>
    <row r="68" spans="1:84" ht="12.6" customHeight="1" x14ac:dyDescent="0.25">
      <c r="A68" s="171" t="s">
        <v>240</v>
      </c>
      <c r="B68" s="175"/>
      <c r="C68" s="184">
        <v>0</v>
      </c>
      <c r="D68" s="184">
        <v>8234.77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6991.39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185">
        <v>0</v>
      </c>
      <c r="AD68" s="185">
        <v>0</v>
      </c>
      <c r="AE68" s="185">
        <v>0</v>
      </c>
      <c r="AF68" s="185">
        <v>0</v>
      </c>
      <c r="AG68" s="185">
        <v>-2.04</v>
      </c>
      <c r="AH68" s="185">
        <v>0</v>
      </c>
      <c r="AI68" s="185">
        <v>0</v>
      </c>
      <c r="AJ68" s="185">
        <v>329.90000000000009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8.0299999999999994</v>
      </c>
      <c r="BE68" s="185">
        <v>13.13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5931.72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17.32</v>
      </c>
      <c r="CD68" s="249" t="s">
        <v>221</v>
      </c>
      <c r="CE68" s="195">
        <f t="shared" si="0"/>
        <v>21524.219999999998</v>
      </c>
      <c r="CF68" s="252"/>
    </row>
    <row r="69" spans="1:84" ht="12.6" customHeight="1" x14ac:dyDescent="0.25">
      <c r="A69" s="171" t="s">
        <v>241</v>
      </c>
      <c r="B69" s="175"/>
      <c r="C69" s="184">
        <v>0</v>
      </c>
      <c r="D69" s="184">
        <v>25881.66</v>
      </c>
      <c r="E69" s="185">
        <v>0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24493.699999999993</v>
      </c>
      <c r="P69" s="185">
        <v>0</v>
      </c>
      <c r="Q69" s="185">
        <v>0</v>
      </c>
      <c r="R69" s="224">
        <v>85.000000000003638</v>
      </c>
      <c r="S69" s="185">
        <v>0</v>
      </c>
      <c r="T69" s="184">
        <v>0</v>
      </c>
      <c r="U69" s="185">
        <v>1745.220000000003</v>
      </c>
      <c r="V69" s="185">
        <v>0</v>
      </c>
      <c r="W69" s="184">
        <v>103</v>
      </c>
      <c r="X69" s="185">
        <v>0</v>
      </c>
      <c r="Y69" s="185">
        <v>0</v>
      </c>
      <c r="Z69" s="185">
        <v>0</v>
      </c>
      <c r="AA69" s="185">
        <v>0</v>
      </c>
      <c r="AB69" s="185">
        <v>730.99999999999829</v>
      </c>
      <c r="AC69" s="185">
        <v>0</v>
      </c>
      <c r="AD69" s="185">
        <v>0</v>
      </c>
      <c r="AE69" s="185">
        <v>0</v>
      </c>
      <c r="AF69" s="185">
        <v>0</v>
      </c>
      <c r="AG69" s="185">
        <v>15327.580000000016</v>
      </c>
      <c r="AH69" s="185">
        <v>0</v>
      </c>
      <c r="AI69" s="185">
        <v>3000.0000000000005</v>
      </c>
      <c r="AJ69" s="185">
        <v>529.65000000000146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660.99000000000024</v>
      </c>
      <c r="AW69" s="185">
        <v>0</v>
      </c>
      <c r="AX69" s="185">
        <v>0</v>
      </c>
      <c r="AY69" s="185">
        <v>2607.2899999999991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297.66999999999996</v>
      </c>
      <c r="BF69" s="185">
        <v>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-6.3299999999999841</v>
      </c>
      <c r="BM69" s="185">
        <v>0</v>
      </c>
      <c r="BN69" s="185">
        <v>14856.35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109.84999999999991</v>
      </c>
      <c r="BY69" s="185">
        <v>13978.489999999998</v>
      </c>
      <c r="BZ69" s="185">
        <v>0</v>
      </c>
      <c r="CA69" s="185">
        <v>0</v>
      </c>
      <c r="CB69" s="185">
        <v>0</v>
      </c>
      <c r="CC69" s="185">
        <v>471993.80999999976</v>
      </c>
      <c r="CD69" s="188">
        <v>4115539.9299999997</v>
      </c>
      <c r="CE69" s="195">
        <f t="shared" si="0"/>
        <v>4691934.8599999994</v>
      </c>
      <c r="CF69" s="252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134811.79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698.1400000000001</v>
      </c>
      <c r="CD70" s="188">
        <v>0</v>
      </c>
      <c r="CE70" s="195">
        <f t="shared" si="0"/>
        <v>135509.93000000002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2538065.9200000004</v>
      </c>
      <c r="E71" s="195">
        <f t="shared" si="5"/>
        <v>61562.41</v>
      </c>
      <c r="F71" s="195">
        <f t="shared" si="5"/>
        <v>738.77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3084494.32</v>
      </c>
      <c r="P71" s="195">
        <f t="shared" si="5"/>
        <v>4766834.9099999992</v>
      </c>
      <c r="Q71" s="195">
        <f t="shared" si="5"/>
        <v>0</v>
      </c>
      <c r="R71" s="195">
        <f t="shared" si="5"/>
        <v>977607.52999999991</v>
      </c>
      <c r="S71" s="195">
        <f t="shared" si="5"/>
        <v>343541.15</v>
      </c>
      <c r="T71" s="195">
        <f t="shared" si="5"/>
        <v>0</v>
      </c>
      <c r="U71" s="195">
        <f t="shared" si="5"/>
        <v>2179353.33</v>
      </c>
      <c r="V71" s="195">
        <f t="shared" si="5"/>
        <v>0</v>
      </c>
      <c r="W71" s="195">
        <f t="shared" si="5"/>
        <v>540493.09000000008</v>
      </c>
      <c r="X71" s="195">
        <f t="shared" si="5"/>
        <v>721638.40000000014</v>
      </c>
      <c r="Y71" s="195">
        <f t="shared" si="5"/>
        <v>2599307.52</v>
      </c>
      <c r="Z71" s="195">
        <f t="shared" si="5"/>
        <v>42515.280000000006</v>
      </c>
      <c r="AA71" s="195">
        <f t="shared" si="5"/>
        <v>0</v>
      </c>
      <c r="AB71" s="195">
        <f t="shared" si="5"/>
        <v>1374020.3199999998</v>
      </c>
      <c r="AC71" s="195">
        <f t="shared" si="5"/>
        <v>525780.93000000017</v>
      </c>
      <c r="AD71" s="195">
        <f t="shared" si="5"/>
        <v>0</v>
      </c>
      <c r="AE71" s="195">
        <f t="shared" si="5"/>
        <v>222849.61</v>
      </c>
      <c r="AF71" s="195">
        <f t="shared" si="5"/>
        <v>0</v>
      </c>
      <c r="AG71" s="195">
        <f t="shared" si="5"/>
        <v>5581085.4199999999</v>
      </c>
      <c r="AH71" s="195">
        <f t="shared" si="5"/>
        <v>0</v>
      </c>
      <c r="AI71" s="195">
        <f t="shared" si="5"/>
        <v>382971.44</v>
      </c>
      <c r="AJ71" s="195">
        <f t="shared" ref="AJ71:BO71" si="6">SUM(AJ61:AJ69)-AJ70</f>
        <v>1000887.3700000001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628444.73</v>
      </c>
      <c r="AW71" s="195">
        <f t="shared" si="6"/>
        <v>77539.75</v>
      </c>
      <c r="AX71" s="195">
        <f t="shared" si="6"/>
        <v>0</v>
      </c>
      <c r="AY71" s="195">
        <f t="shared" si="6"/>
        <v>444023.93999999994</v>
      </c>
      <c r="AZ71" s="195">
        <f t="shared" si="6"/>
        <v>0</v>
      </c>
      <c r="BA71" s="195">
        <f t="shared" si="6"/>
        <v>72284.58</v>
      </c>
      <c r="BB71" s="195">
        <f t="shared" si="6"/>
        <v>207460.44</v>
      </c>
      <c r="BC71" s="195">
        <f t="shared" si="6"/>
        <v>0</v>
      </c>
      <c r="BD71" s="195">
        <f t="shared" si="6"/>
        <v>134772.81</v>
      </c>
      <c r="BE71" s="195">
        <f t="shared" si="6"/>
        <v>814384.57000000007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1192705.5299999998</v>
      </c>
      <c r="BM71" s="195">
        <f t="shared" si="6"/>
        <v>0</v>
      </c>
      <c r="BN71" s="195">
        <f t="shared" si="6"/>
        <v>1343439.6800000002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113318.73000000001</v>
      </c>
      <c r="BY71" s="195">
        <f t="shared" si="7"/>
        <v>56289.63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21582083.080000009</v>
      </c>
      <c r="CD71" s="245">
        <f>CD69-CD70</f>
        <v>4115539.9299999997</v>
      </c>
      <c r="CE71" s="195">
        <f>SUM(CE61:CE69)-CE70</f>
        <v>57726035.119999997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0</v>
      </c>
      <c r="D73" s="184">
        <v>3863397.83</v>
      </c>
      <c r="E73" s="185">
        <v>252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2141075</v>
      </c>
      <c r="P73" s="185">
        <v>555317</v>
      </c>
      <c r="Q73" s="185">
        <v>0</v>
      </c>
      <c r="R73" s="185">
        <v>101367</v>
      </c>
      <c r="S73" s="185">
        <v>0</v>
      </c>
      <c r="T73" s="185">
        <v>0</v>
      </c>
      <c r="U73" s="185">
        <v>2020261</v>
      </c>
      <c r="V73" s="185">
        <v>124362</v>
      </c>
      <c r="W73" s="185">
        <v>797117.20000000007</v>
      </c>
      <c r="X73" s="185">
        <v>2947999.75</v>
      </c>
      <c r="Y73" s="185">
        <v>664612.25</v>
      </c>
      <c r="Z73" s="185">
        <v>0</v>
      </c>
      <c r="AA73" s="185">
        <v>0</v>
      </c>
      <c r="AB73" s="185">
        <v>1578203.3</v>
      </c>
      <c r="AC73" s="185">
        <v>901253</v>
      </c>
      <c r="AD73" s="185">
        <v>0</v>
      </c>
      <c r="AE73" s="185">
        <v>0</v>
      </c>
      <c r="AF73" s="185">
        <v>0</v>
      </c>
      <c r="AG73" s="185">
        <v>6283105</v>
      </c>
      <c r="AH73" s="185">
        <v>0</v>
      </c>
      <c r="AI73" s="185">
        <v>1204</v>
      </c>
      <c r="AJ73" s="185">
        <v>0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574480.17000000004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22554006.5</v>
      </c>
      <c r="CF73" s="252"/>
    </row>
    <row r="74" spans="1:84" ht="12.6" customHeight="1" x14ac:dyDescent="0.25">
      <c r="A74" s="171" t="s">
        <v>246</v>
      </c>
      <c r="B74" s="175"/>
      <c r="C74" s="184">
        <v>0</v>
      </c>
      <c r="D74" s="184">
        <v>436908</v>
      </c>
      <c r="E74" s="185">
        <v>2193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275931</v>
      </c>
      <c r="P74" s="185">
        <v>31798590</v>
      </c>
      <c r="Q74" s="185">
        <v>0</v>
      </c>
      <c r="R74" s="185">
        <v>4235631</v>
      </c>
      <c r="S74" s="185">
        <v>0</v>
      </c>
      <c r="T74" s="185">
        <v>0</v>
      </c>
      <c r="U74" s="185">
        <v>22539553.34</v>
      </c>
      <c r="V74" s="185">
        <v>1325400</v>
      </c>
      <c r="W74" s="185">
        <v>11226470.949999999</v>
      </c>
      <c r="X74" s="185">
        <v>36783410.399999999</v>
      </c>
      <c r="Y74" s="185">
        <v>22191985.600000001</v>
      </c>
      <c r="Z74" s="185">
        <v>558360</v>
      </c>
      <c r="AA74" s="185">
        <v>0</v>
      </c>
      <c r="AB74" s="185">
        <v>4972767.5</v>
      </c>
      <c r="AC74" s="185">
        <v>395748</v>
      </c>
      <c r="AD74" s="185">
        <v>0</v>
      </c>
      <c r="AE74" s="185">
        <v>524715.31000000006</v>
      </c>
      <c r="AF74" s="185">
        <v>0</v>
      </c>
      <c r="AG74" s="185">
        <v>90640250.400000006</v>
      </c>
      <c r="AH74" s="185">
        <v>0</v>
      </c>
      <c r="AI74" s="185">
        <v>659620</v>
      </c>
      <c r="AJ74" s="185">
        <v>1668074.4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3343484.63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233579093.53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4300305.83</v>
      </c>
      <c r="E75" s="195">
        <f t="shared" si="9"/>
        <v>2445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2417006</v>
      </c>
      <c r="P75" s="195">
        <f t="shared" si="9"/>
        <v>32353907</v>
      </c>
      <c r="Q75" s="195">
        <f t="shared" si="9"/>
        <v>0</v>
      </c>
      <c r="R75" s="195">
        <f t="shared" si="9"/>
        <v>4336998</v>
      </c>
      <c r="S75" s="195">
        <f t="shared" si="9"/>
        <v>0</v>
      </c>
      <c r="T75" s="195">
        <f t="shared" si="9"/>
        <v>0</v>
      </c>
      <c r="U75" s="195">
        <f t="shared" si="9"/>
        <v>24559814.34</v>
      </c>
      <c r="V75" s="195">
        <f t="shared" si="9"/>
        <v>1449762</v>
      </c>
      <c r="W75" s="195">
        <f t="shared" si="9"/>
        <v>12023588.149999999</v>
      </c>
      <c r="X75" s="195">
        <f t="shared" si="9"/>
        <v>39731410.149999999</v>
      </c>
      <c r="Y75" s="195">
        <f t="shared" si="9"/>
        <v>22856597.850000001</v>
      </c>
      <c r="Z75" s="195">
        <f t="shared" si="9"/>
        <v>558360</v>
      </c>
      <c r="AA75" s="195">
        <f t="shared" si="9"/>
        <v>0</v>
      </c>
      <c r="AB75" s="195">
        <f t="shared" si="9"/>
        <v>6550970.7999999998</v>
      </c>
      <c r="AC75" s="195">
        <f t="shared" si="9"/>
        <v>1297001</v>
      </c>
      <c r="AD75" s="195">
        <f t="shared" si="9"/>
        <v>0</v>
      </c>
      <c r="AE75" s="195">
        <f t="shared" si="9"/>
        <v>524715.31000000006</v>
      </c>
      <c r="AF75" s="195">
        <f t="shared" si="9"/>
        <v>0</v>
      </c>
      <c r="AG75" s="195">
        <f t="shared" si="9"/>
        <v>96923355.400000006</v>
      </c>
      <c r="AH75" s="195">
        <f t="shared" si="9"/>
        <v>0</v>
      </c>
      <c r="AI75" s="195">
        <f t="shared" si="9"/>
        <v>660824</v>
      </c>
      <c r="AJ75" s="195">
        <f t="shared" si="9"/>
        <v>1668074.4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3917964.8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256133100.03000003</v>
      </c>
      <c r="CF75" s="252"/>
    </row>
    <row r="76" spans="1:84" ht="12.6" customHeight="1" x14ac:dyDescent="0.25">
      <c r="A76" s="171" t="s">
        <v>248</v>
      </c>
      <c r="B76" s="175"/>
      <c r="C76" s="184"/>
      <c r="D76" s="184">
        <v>31465.759999999998</v>
      </c>
      <c r="E76" s="185"/>
      <c r="F76" s="185"/>
      <c r="G76" s="184"/>
      <c r="H76" s="184"/>
      <c r="I76" s="185"/>
      <c r="J76" s="185"/>
      <c r="K76" s="185"/>
      <c r="L76" s="185"/>
      <c r="M76" s="185"/>
      <c r="N76" s="185"/>
      <c r="O76" s="185">
        <v>16256</v>
      </c>
      <c r="P76" s="185">
        <v>5652.68</v>
      </c>
      <c r="Q76" s="185"/>
      <c r="R76" s="185">
        <v>5581.36</v>
      </c>
      <c r="S76" s="185">
        <v>2468.1999999999998</v>
      </c>
      <c r="T76" s="185"/>
      <c r="U76" s="185">
        <v>3319</v>
      </c>
      <c r="V76" s="185"/>
      <c r="W76" s="185">
        <v>693</v>
      </c>
      <c r="X76" s="185">
        <v>958</v>
      </c>
      <c r="Y76" s="185">
        <v>7620</v>
      </c>
      <c r="Z76" s="185"/>
      <c r="AA76" s="185"/>
      <c r="AB76" s="185">
        <v>1514</v>
      </c>
      <c r="AC76" s="185"/>
      <c r="AD76" s="185"/>
      <c r="AE76" s="185"/>
      <c r="AF76" s="185"/>
      <c r="AG76" s="185">
        <v>17600</v>
      </c>
      <c r="AH76" s="185"/>
      <c r="AI76" s="185"/>
      <c r="AJ76" s="185">
        <v>4949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864</v>
      </c>
      <c r="AW76" s="185"/>
      <c r="AX76" s="185"/>
      <c r="AY76" s="185">
        <v>2988</v>
      </c>
      <c r="AZ76" s="185"/>
      <c r="BA76" s="185"/>
      <c r="BB76" s="185"/>
      <c r="BC76" s="185"/>
      <c r="BD76" s="185">
        <v>1248</v>
      </c>
      <c r="BE76" s="185">
        <v>7866</v>
      </c>
      <c r="BF76" s="185"/>
      <c r="BG76" s="185"/>
      <c r="BH76" s="185"/>
      <c r="BI76" s="185"/>
      <c r="BJ76" s="185"/>
      <c r="BK76" s="185"/>
      <c r="BL76" s="185"/>
      <c r="BM76" s="185"/>
      <c r="BN76" s="185">
        <v>10264</v>
      </c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>
        <v>1602</v>
      </c>
      <c r="CD76" s="249" t="s">
        <v>221</v>
      </c>
      <c r="CE76" s="195">
        <f t="shared" si="8"/>
        <v>122909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>
        <v>8892</v>
      </c>
      <c r="E77" s="184">
        <v>280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>
        <v>4325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>
        <v>10</v>
      </c>
      <c r="Z77" s="184"/>
      <c r="AA77" s="184"/>
      <c r="AB77" s="184"/>
      <c r="AC77" s="184"/>
      <c r="AD77" s="184"/>
      <c r="AE77" s="184"/>
      <c r="AF77" s="184"/>
      <c r="AG77" s="184">
        <v>1916</v>
      </c>
      <c r="AH77" s="184"/>
      <c r="AI77" s="184">
        <v>122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15545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>
        <v>2126</v>
      </c>
      <c r="E78" s="184">
        <v>51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>
        <v>2396</v>
      </c>
      <c r="P78" s="184">
        <v>2197</v>
      </c>
      <c r="Q78" s="184"/>
      <c r="R78" s="184"/>
      <c r="S78" s="184"/>
      <c r="T78" s="184"/>
      <c r="U78" s="184"/>
      <c r="V78" s="184"/>
      <c r="W78" s="184"/>
      <c r="X78" s="184"/>
      <c r="Y78" s="184">
        <v>1147</v>
      </c>
      <c r="Z78" s="184"/>
      <c r="AA78" s="184"/>
      <c r="AB78" s="184"/>
      <c r="AC78" s="184"/>
      <c r="AD78" s="184"/>
      <c r="AE78" s="184"/>
      <c r="AF78" s="184"/>
      <c r="AG78" s="184">
        <v>954</v>
      </c>
      <c r="AH78" s="184"/>
      <c r="AI78" s="184"/>
      <c r="AJ78" s="184">
        <v>9644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18515</v>
      </c>
      <c r="CF78" s="195"/>
    </row>
    <row r="79" spans="1:84" ht="12.6" customHeight="1" x14ac:dyDescent="0.25">
      <c r="A79" s="171" t="s">
        <v>251</v>
      </c>
      <c r="B79" s="175"/>
      <c r="C79" s="225"/>
      <c r="D79" s="225">
        <v>30443</v>
      </c>
      <c r="E79" s="184">
        <v>790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65929</v>
      </c>
      <c r="P79" s="184">
        <v>58426</v>
      </c>
      <c r="Q79" s="184"/>
      <c r="R79" s="184">
        <v>13856</v>
      </c>
      <c r="S79" s="184"/>
      <c r="T79" s="184"/>
      <c r="U79" s="184"/>
      <c r="V79" s="184"/>
      <c r="W79" s="184"/>
      <c r="X79" s="184"/>
      <c r="Y79" s="184">
        <v>102989</v>
      </c>
      <c r="Z79" s="184"/>
      <c r="AA79" s="184"/>
      <c r="AB79" s="184"/>
      <c r="AC79" s="184">
        <v>730</v>
      </c>
      <c r="AD79" s="184"/>
      <c r="AE79" s="184"/>
      <c r="AF79" s="184"/>
      <c r="AG79" s="184">
        <v>105186</v>
      </c>
      <c r="AH79" s="184"/>
      <c r="AI79" s="184">
        <v>19993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398342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0</v>
      </c>
      <c r="D80" s="187">
        <v>10.861482875224455</v>
      </c>
      <c r="E80" s="187">
        <v>1.1626712327174424E-2</v>
      </c>
      <c r="F80" s="187">
        <v>5.7534246567461063E-3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11.64443766963775</v>
      </c>
      <c r="P80" s="187">
        <v>5.0960095883430121</v>
      </c>
      <c r="Q80" s="187">
        <v>0</v>
      </c>
      <c r="R80" s="187">
        <v>3.7934582186584307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20.623265750599554</v>
      </c>
      <c r="AH80" s="187">
        <v>0</v>
      </c>
      <c r="AI80" s="187">
        <v>1.9399349312411047</v>
      </c>
      <c r="AJ80" s="187">
        <v>2.0619363010874059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1.0237595889008551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57.061665060676482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1000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1001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1007</v>
      </c>
      <c r="D84" s="205"/>
      <c r="E84" s="204"/>
    </row>
    <row r="85" spans="1:5" ht="12.6" customHeight="1" x14ac:dyDescent="0.25">
      <c r="A85" s="173" t="s">
        <v>987</v>
      </c>
      <c r="B85" s="172"/>
      <c r="C85" s="271" t="s">
        <v>1008</v>
      </c>
      <c r="D85" s="205"/>
      <c r="E85" s="204"/>
    </row>
    <row r="86" spans="1:5" ht="12.6" customHeight="1" x14ac:dyDescent="0.25">
      <c r="A86" s="173" t="s">
        <v>988</v>
      </c>
      <c r="B86" s="172" t="s">
        <v>256</v>
      </c>
      <c r="C86" s="231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1009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1010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90" t="s">
        <v>1002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91" t="s">
        <v>1003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91" t="s">
        <v>1004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92" t="s">
        <v>1005</v>
      </c>
      <c r="D92" s="256"/>
      <c r="E92" s="175"/>
    </row>
    <row r="93" spans="1:5" ht="12.6" customHeight="1" thickBot="1" x14ac:dyDescent="0.3">
      <c r="A93" s="173" t="s">
        <v>264</v>
      </c>
      <c r="B93" s="172" t="s">
        <v>256</v>
      </c>
      <c r="C93" s="293" t="s">
        <v>1006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714</v>
      </c>
      <c r="D111" s="174">
        <v>1824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138</v>
      </c>
      <c r="D114" s="174">
        <v>207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58</v>
      </c>
      <c r="D117" s="175"/>
      <c r="E117" s="175"/>
    </row>
    <row r="118" spans="1:5" ht="12.6" customHeight="1" x14ac:dyDescent="0.25">
      <c r="A118" s="173" t="s">
        <v>975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58</v>
      </c>
    </row>
    <row r="128" spans="1:5" ht="12.6" customHeight="1" x14ac:dyDescent="0.25">
      <c r="A128" s="173" t="s">
        <v>292</v>
      </c>
      <c r="B128" s="172" t="s">
        <v>256</v>
      </c>
      <c r="C128" s="189">
        <v>58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10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976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227.18181818181819</v>
      </c>
      <c r="C138" s="189">
        <v>221.20334928229664</v>
      </c>
      <c r="D138" s="174">
        <v>265.61483253588517</v>
      </c>
      <c r="E138" s="175">
        <f>SUM(B138:D138)</f>
        <v>714</v>
      </c>
    </row>
    <row r="139" spans="1:6" ht="12.6" customHeight="1" x14ac:dyDescent="0.25">
      <c r="A139" s="173" t="s">
        <v>215</v>
      </c>
      <c r="B139" s="174">
        <v>708.71515720319098</v>
      </c>
      <c r="C139" s="189">
        <v>520.40919755983111</v>
      </c>
      <c r="D139" s="174">
        <v>594.8756452369779</v>
      </c>
      <c r="E139" s="175">
        <f>SUM(B139:D139)</f>
        <v>1824</v>
      </c>
    </row>
    <row r="140" spans="1:6" ht="12.6" customHeight="1" x14ac:dyDescent="0.25">
      <c r="A140" s="173" t="s">
        <v>298</v>
      </c>
      <c r="B140" s="174">
        <v>8019.9264597552828</v>
      </c>
      <c r="C140" s="174">
        <v>10469.07482549051</v>
      </c>
      <c r="D140" s="174">
        <v>18865.998714754205</v>
      </c>
      <c r="E140" s="175">
        <f>SUM(B140:D140)</f>
        <v>37355</v>
      </c>
    </row>
    <row r="141" spans="1:6" ht="12.6" customHeight="1" x14ac:dyDescent="0.25">
      <c r="A141" s="173" t="s">
        <v>245</v>
      </c>
      <c r="B141" s="174">
        <v>9294798</v>
      </c>
      <c r="C141" s="189">
        <v>5915614</v>
      </c>
      <c r="D141" s="174">
        <v>7343595</v>
      </c>
      <c r="E141" s="175">
        <f>SUM(B141:D141)</f>
        <v>22554007</v>
      </c>
      <c r="F141" s="199"/>
    </row>
    <row r="142" spans="1:6" ht="12.6" customHeight="1" x14ac:dyDescent="0.25">
      <c r="A142" s="173" t="s">
        <v>246</v>
      </c>
      <c r="B142" s="174">
        <v>50148231</v>
      </c>
      <c r="C142" s="189">
        <v>65462642</v>
      </c>
      <c r="D142" s="174">
        <v>117968221</v>
      </c>
      <c r="E142" s="175">
        <f>SUM(B142:D142)</f>
        <v>233579094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298">
        <v>1385563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298">
        <v>0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298">
        <v>0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298">
        <v>2391094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298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298">
        <v>0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298">
        <v>1080162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298">
        <v>2899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4859718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296">
        <v>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296">
        <v>21524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21524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297">
        <v>347798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297">
        <v>0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347798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295">
        <v>35023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295">
        <v>787821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295">
        <v>0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822844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294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294">
        <v>2944898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2944898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10659152.129999999</v>
      </c>
      <c r="C195" s="189">
        <v>283.00000000186265</v>
      </c>
      <c r="D195" s="174">
        <v>0</v>
      </c>
      <c r="E195" s="175">
        <f t="shared" ref="E195:E203" si="10">SUM(B195:C195)-D195</f>
        <v>10659435.130000001</v>
      </c>
    </row>
    <row r="196" spans="1:8" ht="12.6" customHeight="1" x14ac:dyDescent="0.25">
      <c r="A196" s="173" t="s">
        <v>333</v>
      </c>
      <c r="B196" s="174">
        <v>15357.24</v>
      </c>
      <c r="C196" s="189">
        <v>9872.5000000000018</v>
      </c>
      <c r="D196" s="174"/>
      <c r="E196" s="175">
        <f t="shared" si="10"/>
        <v>25229.74</v>
      </c>
    </row>
    <row r="197" spans="1:8" ht="12.6" customHeight="1" x14ac:dyDescent="0.25">
      <c r="A197" s="173" t="s">
        <v>334</v>
      </c>
      <c r="B197" s="174">
        <v>106834141.36000001</v>
      </c>
      <c r="C197" s="189">
        <v>21495284.289999962</v>
      </c>
      <c r="D197" s="174"/>
      <c r="E197" s="175">
        <f t="shared" si="10"/>
        <v>128329425.64999998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1533930.13</v>
      </c>
      <c r="C199" s="189">
        <v>82500</v>
      </c>
      <c r="D199" s="174">
        <v>0</v>
      </c>
      <c r="E199" s="175">
        <f t="shared" si="10"/>
        <v>1616430.13</v>
      </c>
    </row>
    <row r="200" spans="1:8" ht="12.6" customHeight="1" x14ac:dyDescent="0.25">
      <c r="A200" s="173" t="s">
        <v>337</v>
      </c>
      <c r="B200" s="174">
        <v>33237202.27</v>
      </c>
      <c r="C200" s="189">
        <v>5629624.3999999948</v>
      </c>
      <c r="D200" s="174">
        <v>0</v>
      </c>
      <c r="E200" s="175">
        <f t="shared" si="10"/>
        <v>38866826.669999994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2374711.1399999997</v>
      </c>
      <c r="C202" s="189">
        <v>64154.250000000466</v>
      </c>
      <c r="D202" s="174"/>
      <c r="E202" s="175">
        <f t="shared" si="10"/>
        <v>2438865.39</v>
      </c>
    </row>
    <row r="203" spans="1:8" ht="12.6" customHeight="1" x14ac:dyDescent="0.25">
      <c r="A203" s="173" t="s">
        <v>340</v>
      </c>
      <c r="B203" s="174">
        <v>0</v>
      </c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154654494.27000001</v>
      </c>
      <c r="C204" s="191">
        <f>SUM(C195:C203)</f>
        <v>27281718.43999996</v>
      </c>
      <c r="D204" s="175">
        <f>SUM(D195:D203)</f>
        <v>0</v>
      </c>
      <c r="E204" s="175">
        <f>SUM(E195:E203)</f>
        <v>181936212.70999995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6270.8699999999972</v>
      </c>
      <c r="C209" s="189">
        <v>2564.1</v>
      </c>
      <c r="D209" s="174">
        <v>0</v>
      </c>
      <c r="E209" s="175">
        <f t="shared" ref="E209:E216" si="11">SUM(B209:C209)-D209</f>
        <v>8834.9699999999975</v>
      </c>
      <c r="H209" s="259"/>
    </row>
    <row r="210" spans="1:8" ht="12.6" customHeight="1" x14ac:dyDescent="0.25">
      <c r="A210" s="173" t="s">
        <v>334</v>
      </c>
      <c r="B210" s="174">
        <v>19948139.710000001</v>
      </c>
      <c r="C210" s="189">
        <v>-516378.57000000402</v>
      </c>
      <c r="D210" s="174">
        <v>-6638596.5700000003</v>
      </c>
      <c r="E210" s="175">
        <f t="shared" si="11"/>
        <v>26070357.709999997</v>
      </c>
      <c r="H210" s="259"/>
    </row>
    <row r="211" spans="1:8" ht="12.6" customHeight="1" x14ac:dyDescent="0.25">
      <c r="A211" s="173" t="s">
        <v>335</v>
      </c>
      <c r="B211" s="174">
        <v>0</v>
      </c>
      <c r="C211" s="189">
        <v>0</v>
      </c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445171.26999999996</v>
      </c>
      <c r="C212" s="189">
        <v>162429.25000000017</v>
      </c>
      <c r="D212" s="174">
        <v>0</v>
      </c>
      <c r="E212" s="175">
        <f t="shared" si="11"/>
        <v>607600.52000000014</v>
      </c>
      <c r="H212" s="259"/>
    </row>
    <row r="213" spans="1:8" ht="12.6" customHeight="1" x14ac:dyDescent="0.25">
      <c r="A213" s="173" t="s">
        <v>337</v>
      </c>
      <c r="B213" s="174">
        <v>22075706.390000001</v>
      </c>
      <c r="C213" s="189">
        <v>4667703.4800000042</v>
      </c>
      <c r="D213" s="174">
        <v>0</v>
      </c>
      <c r="E213" s="175">
        <f t="shared" si="11"/>
        <v>26743409.870000005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604370.52</v>
      </c>
      <c r="C215" s="189">
        <v>205738.74</v>
      </c>
      <c r="D215" s="174">
        <v>0</v>
      </c>
      <c r="E215" s="175">
        <f t="shared" si="11"/>
        <v>810109.26</v>
      </c>
      <c r="H215" s="259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43079658.760000005</v>
      </c>
      <c r="C217" s="191">
        <f>SUM(C208:C216)</f>
        <v>4522057.0000000009</v>
      </c>
      <c r="D217" s="175">
        <f>SUM(D208:D216)</f>
        <v>-6638596.5700000003</v>
      </c>
      <c r="E217" s="175">
        <f>SUM(E208:E216)</f>
        <v>54240312.329999998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9" t="s">
        <v>991</v>
      </c>
      <c r="C220" s="299"/>
      <c r="D220" s="208"/>
      <c r="E220" s="208"/>
    </row>
    <row r="221" spans="1:8" ht="12.6" customHeight="1" x14ac:dyDescent="0.25">
      <c r="A221" s="272" t="s">
        <v>991</v>
      </c>
      <c r="B221" s="208"/>
      <c r="C221" s="189">
        <v>2745839</v>
      </c>
      <c r="D221" s="172">
        <f>C221</f>
        <v>2745839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51002684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66315597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2805694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3048483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57361498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180533956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1655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344422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8265341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8609763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191889558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0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25106554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2364798</v>
      </c>
      <c r="D253" s="175"/>
      <c r="E253" s="175"/>
    </row>
    <row r="254" spans="1:5" ht="12.45" customHeight="1" x14ac:dyDescent="0.25">
      <c r="A254" s="173" t="s">
        <v>977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2864931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14480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25621167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10659435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25230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128329426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1616430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38866827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2438865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181936213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54240312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127695901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7726478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7726478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161043546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3304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1758049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978</v>
      </c>
      <c r="B309" s="172" t="s">
        <v>256</v>
      </c>
      <c r="C309" s="189">
        <v>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1761353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237992740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237992740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237992740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-78710547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878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879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989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161043546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161043546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22554006.5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233579093.53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256133100.03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991</v>
      </c>
      <c r="B363" s="257"/>
      <c r="C363" s="189">
        <v>2745838.88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181971823.19999999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8609763.1400000006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193327425.21999997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62805674.810000032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135509.93000000002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135509.93000000002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62941184.740000032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21309666.749999993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4859717.66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1074596.58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5567388.9099999983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441797.38000000006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15372861.350000011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4522057.07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21524.219999999998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347797.76999999996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822844.3600000001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2944897.7999999993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576394.9299999997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57861544.780000001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5079639.9600000307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5079639.9600000307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5079639.9600000307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MultiCare Covington Medical Center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979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714</v>
      </c>
      <c r="C414" s="194">
        <f>E138</f>
        <v>714</v>
      </c>
      <c r="D414" s="179"/>
    </row>
    <row r="415" spans="1:5" ht="12.6" customHeight="1" x14ac:dyDescent="0.25">
      <c r="A415" s="179" t="s">
        <v>464</v>
      </c>
      <c r="B415" s="179">
        <f>D111</f>
        <v>1824</v>
      </c>
      <c r="C415" s="179">
        <f>E139</f>
        <v>1824</v>
      </c>
      <c r="D415" s="194">
        <f>SUM(C59:H59)+N59</f>
        <v>1520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138</v>
      </c>
    </row>
    <row r="424" spans="1:7" ht="12.6" customHeight="1" x14ac:dyDescent="0.25">
      <c r="A424" s="179" t="s">
        <v>980</v>
      </c>
      <c r="B424" s="179">
        <f>D114</f>
        <v>207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21309666.749999993</v>
      </c>
      <c r="C427" s="179">
        <f t="shared" ref="C427:C434" si="13">CE61</f>
        <v>21309666.749999993</v>
      </c>
      <c r="D427" s="179"/>
    </row>
    <row r="428" spans="1:7" ht="12.6" customHeight="1" x14ac:dyDescent="0.25">
      <c r="A428" s="179" t="s">
        <v>3</v>
      </c>
      <c r="B428" s="179">
        <f t="shared" si="12"/>
        <v>4859717.66</v>
      </c>
      <c r="C428" s="179">
        <f t="shared" si="13"/>
        <v>4859718</v>
      </c>
      <c r="D428" s="179">
        <f>D173</f>
        <v>4859718</v>
      </c>
    </row>
    <row r="429" spans="1:7" ht="12.6" customHeight="1" x14ac:dyDescent="0.25">
      <c r="A429" s="179" t="s">
        <v>236</v>
      </c>
      <c r="B429" s="179">
        <f t="shared" si="12"/>
        <v>1074596.58</v>
      </c>
      <c r="C429" s="179">
        <f t="shared" si="13"/>
        <v>1074596.58</v>
      </c>
      <c r="D429" s="179"/>
    </row>
    <row r="430" spans="1:7" ht="12.6" customHeight="1" x14ac:dyDescent="0.25">
      <c r="A430" s="179" t="s">
        <v>237</v>
      </c>
      <c r="B430" s="179">
        <f t="shared" si="12"/>
        <v>5567388.9099999983</v>
      </c>
      <c r="C430" s="179">
        <f t="shared" si="13"/>
        <v>5567388.9099999983</v>
      </c>
      <c r="D430" s="179"/>
    </row>
    <row r="431" spans="1:7" ht="12.6" customHeight="1" x14ac:dyDescent="0.25">
      <c r="A431" s="179" t="s">
        <v>444</v>
      </c>
      <c r="B431" s="179">
        <f t="shared" si="12"/>
        <v>441797.38000000006</v>
      </c>
      <c r="C431" s="179">
        <f t="shared" si="13"/>
        <v>441797.38000000006</v>
      </c>
      <c r="D431" s="179"/>
    </row>
    <row r="432" spans="1:7" ht="12.6" customHeight="1" x14ac:dyDescent="0.25">
      <c r="A432" s="179" t="s">
        <v>445</v>
      </c>
      <c r="B432" s="179">
        <f t="shared" si="12"/>
        <v>15372861.350000011</v>
      </c>
      <c r="C432" s="179">
        <f t="shared" si="13"/>
        <v>15372861.350000011</v>
      </c>
      <c r="D432" s="179"/>
    </row>
    <row r="433" spans="1:7" ht="12.6" customHeight="1" x14ac:dyDescent="0.25">
      <c r="A433" s="179" t="s">
        <v>6</v>
      </c>
      <c r="B433" s="179">
        <f t="shared" si="12"/>
        <v>4522057.07</v>
      </c>
      <c r="C433" s="179">
        <f t="shared" si="13"/>
        <v>4522057</v>
      </c>
      <c r="D433" s="179">
        <f>C217</f>
        <v>4522057.0000000009</v>
      </c>
    </row>
    <row r="434" spans="1:7" ht="12.6" customHeight="1" x14ac:dyDescent="0.25">
      <c r="A434" s="179" t="s">
        <v>474</v>
      </c>
      <c r="B434" s="179">
        <f t="shared" si="12"/>
        <v>21524.219999999998</v>
      </c>
      <c r="C434" s="179">
        <f t="shared" si="13"/>
        <v>21524.219999999998</v>
      </c>
      <c r="D434" s="179">
        <f>D177</f>
        <v>21524</v>
      </c>
    </row>
    <row r="435" spans="1:7" ht="12.6" customHeight="1" x14ac:dyDescent="0.25">
      <c r="A435" s="179" t="s">
        <v>447</v>
      </c>
      <c r="B435" s="179">
        <f t="shared" si="12"/>
        <v>347797.76999999996</v>
      </c>
      <c r="C435" s="179"/>
      <c r="D435" s="179">
        <f>D181</f>
        <v>347798</v>
      </c>
    </row>
    <row r="436" spans="1:7" ht="12.6" customHeight="1" x14ac:dyDescent="0.25">
      <c r="A436" s="179" t="s">
        <v>475</v>
      </c>
      <c r="B436" s="179">
        <f t="shared" si="12"/>
        <v>822844.3600000001</v>
      </c>
      <c r="C436" s="179"/>
      <c r="D436" s="179">
        <f>D186</f>
        <v>822844</v>
      </c>
    </row>
    <row r="437" spans="1:7" ht="12.6" customHeight="1" x14ac:dyDescent="0.25">
      <c r="A437" s="194" t="s">
        <v>449</v>
      </c>
      <c r="B437" s="194">
        <f t="shared" si="12"/>
        <v>2944897.7999999993</v>
      </c>
      <c r="C437" s="194"/>
      <c r="D437" s="194">
        <f>D190</f>
        <v>2944898</v>
      </c>
    </row>
    <row r="438" spans="1:7" ht="12.6" customHeight="1" x14ac:dyDescent="0.25">
      <c r="A438" s="194" t="s">
        <v>476</v>
      </c>
      <c r="B438" s="194">
        <f>C386+C387+C388</f>
        <v>4115539.9299999997</v>
      </c>
      <c r="C438" s="194">
        <f>CD69</f>
        <v>4115539.9299999997</v>
      </c>
      <c r="D438" s="194">
        <f>D181+D186+D190</f>
        <v>4115540</v>
      </c>
    </row>
    <row r="439" spans="1:7" ht="12.6" customHeight="1" x14ac:dyDescent="0.25">
      <c r="A439" s="179" t="s">
        <v>451</v>
      </c>
      <c r="B439" s="194">
        <f>C389</f>
        <v>576394.9299999997</v>
      </c>
      <c r="C439" s="194">
        <f>SUM(C69:CC69)</f>
        <v>576394.92999999982</v>
      </c>
      <c r="D439" s="179"/>
    </row>
    <row r="440" spans="1:7" ht="12.6" customHeight="1" x14ac:dyDescent="0.25">
      <c r="A440" s="179" t="s">
        <v>477</v>
      </c>
      <c r="B440" s="194">
        <f>B438+B439</f>
        <v>4691934.8599999994</v>
      </c>
      <c r="C440" s="194">
        <f>CE69</f>
        <v>4691934.8599999994</v>
      </c>
      <c r="D440" s="179"/>
    </row>
    <row r="441" spans="1:7" ht="12.6" customHeight="1" x14ac:dyDescent="0.25">
      <c r="A441" s="179" t="s">
        <v>478</v>
      </c>
      <c r="B441" s="179">
        <f>D390</f>
        <v>57861544.780000001</v>
      </c>
      <c r="C441" s="179">
        <f>SUM(C427:C437)+C440</f>
        <v>57861545.049999997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992</v>
      </c>
      <c r="B444" s="179">
        <f>D221</f>
        <v>2745839</v>
      </c>
      <c r="C444" s="179">
        <f>C363</f>
        <v>2745838.88</v>
      </c>
      <c r="D444" s="179"/>
    </row>
    <row r="445" spans="1:7" ht="12.6" customHeight="1" x14ac:dyDescent="0.25">
      <c r="A445" s="179" t="s">
        <v>343</v>
      </c>
      <c r="B445" s="179">
        <f>D229</f>
        <v>180533956</v>
      </c>
      <c r="C445" s="179">
        <f>C364</f>
        <v>181971823.19999999</v>
      </c>
      <c r="D445" s="179"/>
    </row>
    <row r="446" spans="1:7" ht="12.6" customHeight="1" x14ac:dyDescent="0.25">
      <c r="A446" s="179" t="s">
        <v>351</v>
      </c>
      <c r="B446" s="179">
        <f>D236</f>
        <v>8609763</v>
      </c>
      <c r="C446" s="179">
        <f>C365</f>
        <v>8609763.1400000006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191889558</v>
      </c>
      <c r="C448" s="179">
        <f>D367</f>
        <v>193327425.21999997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1655</v>
      </c>
    </row>
    <row r="454" spans="1:7" ht="12.6" customHeight="1" x14ac:dyDescent="0.25">
      <c r="A454" s="179" t="s">
        <v>168</v>
      </c>
      <c r="B454" s="179">
        <f>C233</f>
        <v>344422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8265341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135509.93000000002</v>
      </c>
      <c r="C458" s="194">
        <f>CE70</f>
        <v>135509.93000000002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981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22554006.5</v>
      </c>
      <c r="C463" s="194">
        <f>CE73</f>
        <v>22554006.5</v>
      </c>
      <c r="D463" s="194">
        <f>E141+E147+E153</f>
        <v>22554007</v>
      </c>
    </row>
    <row r="464" spans="1:7" ht="12.6" customHeight="1" x14ac:dyDescent="0.25">
      <c r="A464" s="179" t="s">
        <v>246</v>
      </c>
      <c r="B464" s="194">
        <f>C360</f>
        <v>233579093.53</v>
      </c>
      <c r="C464" s="194">
        <f>CE74</f>
        <v>233579093.53</v>
      </c>
      <c r="D464" s="194">
        <f>E142+E148+E154</f>
        <v>233579094</v>
      </c>
    </row>
    <row r="465" spans="1:7" ht="12.6" customHeight="1" x14ac:dyDescent="0.25">
      <c r="A465" s="179" t="s">
        <v>247</v>
      </c>
      <c r="B465" s="194">
        <f>D361</f>
        <v>256133100.03</v>
      </c>
      <c r="C465" s="194">
        <f>CE75</f>
        <v>256133100.03000003</v>
      </c>
      <c r="D465" s="194">
        <f>D463+D464</f>
        <v>256133101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10659435</v>
      </c>
      <c r="C468" s="179">
        <f>E195</f>
        <v>10659435.130000001</v>
      </c>
      <c r="D468" s="179"/>
    </row>
    <row r="469" spans="1:7" ht="12.6" customHeight="1" x14ac:dyDescent="0.25">
      <c r="A469" s="179" t="s">
        <v>333</v>
      </c>
      <c r="B469" s="179">
        <f t="shared" si="14"/>
        <v>25230</v>
      </c>
      <c r="C469" s="179">
        <f>E196</f>
        <v>25229.74</v>
      </c>
      <c r="D469" s="179"/>
    </row>
    <row r="470" spans="1:7" ht="12.6" customHeight="1" x14ac:dyDescent="0.25">
      <c r="A470" s="179" t="s">
        <v>334</v>
      </c>
      <c r="B470" s="179">
        <f t="shared" si="14"/>
        <v>128329426</v>
      </c>
      <c r="C470" s="179">
        <f>E197</f>
        <v>128329425.64999998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1616430</v>
      </c>
      <c r="C472" s="179">
        <f>E199</f>
        <v>1616430.13</v>
      </c>
      <c r="D472" s="179"/>
    </row>
    <row r="473" spans="1:7" ht="12.6" customHeight="1" x14ac:dyDescent="0.25">
      <c r="A473" s="179" t="s">
        <v>495</v>
      </c>
      <c r="B473" s="179">
        <f t="shared" si="14"/>
        <v>38866827</v>
      </c>
      <c r="C473" s="179">
        <f>SUM(E200:E201)</f>
        <v>38866826.669999994</v>
      </c>
      <c r="D473" s="179"/>
    </row>
    <row r="474" spans="1:7" ht="12.6" customHeight="1" x14ac:dyDescent="0.25">
      <c r="A474" s="179" t="s">
        <v>339</v>
      </c>
      <c r="B474" s="179">
        <f t="shared" si="14"/>
        <v>2438865</v>
      </c>
      <c r="C474" s="179">
        <f>E202</f>
        <v>2438865.39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181936213</v>
      </c>
      <c r="C476" s="179">
        <f>E204</f>
        <v>181936212.70999995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54240312</v>
      </c>
      <c r="C478" s="179">
        <f>E217</f>
        <v>54240312.329999998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161043546</v>
      </c>
    </row>
    <row r="482" spans="1:12" ht="12.6" customHeight="1" x14ac:dyDescent="0.25">
      <c r="A482" s="180" t="s">
        <v>499</v>
      </c>
      <c r="C482" s="180">
        <f>D339</f>
        <v>161043546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212</v>
      </c>
      <c r="B493" s="261" t="e">
        <f>RIGHT('Prior Year'!C82,4)</f>
        <v>#VALUE!</v>
      </c>
      <c r="C493" s="261" t="str">
        <f>RIGHT(C82,4)</f>
        <v>2018</v>
      </c>
      <c r="D493" s="261" t="e">
        <f>RIGHT('Prior Year'!C82,4)</f>
        <v>#VALUE!</v>
      </c>
      <c r="E493" s="261" t="str">
        <f>RIGHT(C82,4)</f>
        <v>2018</v>
      </c>
      <c r="F493" s="261" t="e">
        <f>RIGHT('Prior Year'!C82,4)</f>
        <v>#VALUE!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2538065.9200000004</v>
      </c>
      <c r="D497" s="240">
        <f>'Prior Year'!D59</f>
        <v>0</v>
      </c>
      <c r="E497" s="180">
        <f>D59</f>
        <v>1520</v>
      </c>
      <c r="F497" s="263" t="str">
        <f t="shared" si="15"/>
        <v/>
      </c>
      <c r="G497" s="263">
        <f t="shared" si="15"/>
        <v>1669.7802105263161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0</v>
      </c>
      <c r="C498" s="240">
        <f>E71</f>
        <v>61562.41</v>
      </c>
      <c r="D498" s="240">
        <f>'Prior Year'!E59</f>
        <v>0</v>
      </c>
      <c r="E498" s="180">
        <f>E59</f>
        <v>0</v>
      </c>
      <c r="F498" s="263" t="str">
        <f t="shared" si="15"/>
        <v/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738.77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3084494.32</v>
      </c>
      <c r="D508" s="240">
        <f>'Prior Year'!O59</f>
        <v>0</v>
      </c>
      <c r="E508" s="180">
        <f>O59</f>
        <v>149</v>
      </c>
      <c r="F508" s="263" t="str">
        <f t="shared" si="15"/>
        <v/>
      </c>
      <c r="G508" s="263">
        <f t="shared" si="15"/>
        <v>20701.304161073826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0</v>
      </c>
      <c r="C509" s="240">
        <f>P71</f>
        <v>4766834.9099999992</v>
      </c>
      <c r="D509" s="240">
        <f>'Prior Year'!P59</f>
        <v>0</v>
      </c>
      <c r="E509" s="180">
        <f>P59</f>
        <v>141485</v>
      </c>
      <c r="F509" s="263" t="str">
        <f t="shared" si="15"/>
        <v/>
      </c>
      <c r="G509" s="263">
        <f t="shared" si="15"/>
        <v>33.691450754496941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0</v>
      </c>
      <c r="C511" s="240">
        <f>R71</f>
        <v>977607.52999999991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0</v>
      </c>
      <c r="C512" s="240">
        <f>S71</f>
        <v>343541.15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982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0</v>
      </c>
      <c r="C514" s="240">
        <f>U71</f>
        <v>2179353.33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540493.09000000008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0</v>
      </c>
      <c r="C517" s="240">
        <f>X71</f>
        <v>721638.40000000014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0</v>
      </c>
      <c r="C518" s="240">
        <f>Y71</f>
        <v>2599307.52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42515.280000000006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0</v>
      </c>
      <c r="C521" s="240">
        <f>AB71</f>
        <v>1374020.3199999998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0</v>
      </c>
      <c r="C522" s="240">
        <f>AC71</f>
        <v>525780.93000000017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0</v>
      </c>
      <c r="C524" s="240">
        <f>AE71</f>
        <v>222849.61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0</v>
      </c>
      <c r="C526" s="240">
        <f>AG71</f>
        <v>5581085.4199999999</v>
      </c>
      <c r="D526" s="240">
        <f>'Prior Year'!AG59</f>
        <v>0</v>
      </c>
      <c r="E526" s="180">
        <f>AG59</f>
        <v>25322</v>
      </c>
      <c r="F526" s="263" t="str">
        <f t="shared" si="17"/>
        <v/>
      </c>
      <c r="G526" s="263">
        <f t="shared" si="17"/>
        <v>220.40460548139956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382971.44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0</v>
      </c>
      <c r="C529" s="240">
        <f>AJ71</f>
        <v>1000887.3700000001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983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628444.73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984</v>
      </c>
      <c r="B542" s="240">
        <f>'Prior Year'!AW71</f>
        <v>0</v>
      </c>
      <c r="C542" s="240">
        <f>AW71</f>
        <v>77539.75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0</v>
      </c>
      <c r="C544" s="240">
        <f>AY71</f>
        <v>444023.93999999994</v>
      </c>
      <c r="D544" s="240">
        <f>'Prior Year'!AY59</f>
        <v>0</v>
      </c>
      <c r="E544" s="180">
        <f>AY59</f>
        <v>15545</v>
      </c>
      <c r="F544" s="263" t="str">
        <f t="shared" ref="F544:G550" si="19">IF(B544=0,"",IF(D544=0,"",B544/D544))</f>
        <v/>
      </c>
      <c r="G544" s="263">
        <f t="shared" si="19"/>
        <v>28.563778706979733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0</v>
      </c>
      <c r="C546" s="240">
        <f>BA71</f>
        <v>72284.58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0</v>
      </c>
      <c r="C547" s="240">
        <f>BB71</f>
        <v>207460.44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0</v>
      </c>
      <c r="C549" s="240">
        <f>BD71</f>
        <v>134772.81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0</v>
      </c>
      <c r="C550" s="240">
        <f>BE71</f>
        <v>814384.57000000007</v>
      </c>
      <c r="D550" s="240">
        <f>'Prior Year'!BE59</f>
        <v>0</v>
      </c>
      <c r="E550" s="180">
        <f>BE59</f>
        <v>122909</v>
      </c>
      <c r="F550" s="263" t="str">
        <f t="shared" si="19"/>
        <v/>
      </c>
      <c r="G550" s="263">
        <f t="shared" si="19"/>
        <v>6.6259148638423557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0</v>
      </c>
      <c r="C557" s="240">
        <f>BL71</f>
        <v>1192705.5299999998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0</v>
      </c>
      <c r="C559" s="240">
        <f>BN71</f>
        <v>1343439.6800000002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985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113318.73000000001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0</v>
      </c>
      <c r="C570" s="240">
        <f>BY71</f>
        <v>56289.63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0</v>
      </c>
      <c r="C574" s="240">
        <f>CC71</f>
        <v>21582083.080000009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0</v>
      </c>
      <c r="C575" s="240">
        <f>CD71</f>
        <v>4115539.9299999997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115043</v>
      </c>
      <c r="E612" s="180">
        <f>SUM(C624:D647)+SUM(C668:D713)</f>
        <v>34292020.021335326</v>
      </c>
      <c r="F612" s="180">
        <f>CE64-(AX64+BD64+BE64+BG64+BJ64+BN64+BP64+BQ64+CB64+CC64+CD64)</f>
        <v>4970389.5599999987</v>
      </c>
      <c r="G612" s="180">
        <f>CE77-(AX77+AY77+BD77+BE77+BG77+BJ77+BN77+BP77+BQ77+CB77+CC77+CD77)</f>
        <v>15545</v>
      </c>
      <c r="H612" s="197">
        <f>CE60-(AX60+AY60+AZ60+BD60+BE60+BG60+BJ60+BN60+BO60+BP60+BQ60+BR60+CB60+CC60+CD60)</f>
        <v>187.99542805643898</v>
      </c>
      <c r="I612" s="180">
        <f>CE78-(AX78+AY78+AZ78+BD78+BE78+BF78+BG78+BJ78+BN78+BO78+BP78+BQ78+BR78+CB78+CC78+CD78)</f>
        <v>18515</v>
      </c>
      <c r="J612" s="180">
        <f>CE79-(AX79+AY79+AZ79+BA79+BD79+BE79+BF79+BG79+BJ79+BN79+BO79+BP79+BQ79+BR79+CB79+CC79+CD79)</f>
        <v>398342</v>
      </c>
      <c r="K612" s="180">
        <f>CE75-(AW75+AX75+AY75+AZ75+BA75+BB75+BC75+BD75+BE75+BF75+BG75+BH75+BI75+BJ75+BK75+BL75+BM75+BN75+BO75+BP75+BQ75+BR75+BS75+BT75+BU75+BV75+BW75+BX75+CB75+CC75+CD75)</f>
        <v>256133100.03000003</v>
      </c>
      <c r="L612" s="197">
        <f>CE80-(AW80+AX80+AY80+AZ80+BA80+BB80+BC80+BD80+BE80+BF80+BG80+BH80+BI80+BJ80+BK80+BL80+BM80+BN80+BO80+BP80+BQ80+BR80+BS80+BT80+BU80+BV80+BW80+BX80+BY80+BZ80+CA80+CB80+CC80+CD80)</f>
        <v>57.061665060676482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814384.57000000007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4115539.9299999997</v>
      </c>
      <c r="D615" s="266">
        <f>SUM(C614:C615)</f>
        <v>4929924.5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1343439.6800000002</v>
      </c>
      <c r="D619" s="180">
        <f>(D615/D612)*BN76</f>
        <v>439842.01618525246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21582083.080000009</v>
      </c>
      <c r="D620" s="180">
        <f>(D615/D612)*CC76</f>
        <v>68650.322479420734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23434015.098664682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134772.81</v>
      </c>
      <c r="D624" s="180">
        <f>(D615/D612)*BD76</f>
        <v>53480.401032657355</v>
      </c>
      <c r="E624" s="180">
        <f>(E623/E612)*SUM(C624:D624)</f>
        <v>128645.92365706943</v>
      </c>
      <c r="F624" s="180">
        <f>SUM(C624:E624)</f>
        <v>316899.13468972681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444023.93999999994</v>
      </c>
      <c r="D625" s="180">
        <f>(D615/D612)*AY76</f>
        <v>128044.42170318925</v>
      </c>
      <c r="E625" s="180">
        <f>(E623/E612)*SUM(C625:D625)</f>
        <v>390932.31070319668</v>
      </c>
      <c r="F625" s="180">
        <f>(F624/F612)*AY64</f>
        <v>8107.16960345397</v>
      </c>
      <c r="G625" s="180">
        <f>SUM(C625:F625)</f>
        <v>971107.84200983983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72284.58</v>
      </c>
      <c r="D630" s="180">
        <f>(D615/D612)*BA76</f>
        <v>0</v>
      </c>
      <c r="E630" s="180">
        <f>(E623/E612)*SUM(C630:D630)</f>
        <v>49396.854955372619</v>
      </c>
      <c r="F630" s="180">
        <f>(F624/F612)*BA64</f>
        <v>73.956675795456661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121755.39163116808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77539.75</v>
      </c>
      <c r="D631" s="180">
        <f>(D615/D612)*AW76</f>
        <v>0</v>
      </c>
      <c r="E631" s="180">
        <f>(E623/E612)*SUM(C631:D631)</f>
        <v>52988.06168654302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207460.44</v>
      </c>
      <c r="D632" s="180">
        <f>(D615/D612)*BB76</f>
        <v>0</v>
      </c>
      <c r="E632" s="180">
        <f>(E623/E612)*SUM(C632:D632)</f>
        <v>141771.49903420321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1192705.5299999998</v>
      </c>
      <c r="D637" s="180">
        <f>(D615/D612)*BL76</f>
        <v>0</v>
      </c>
      <c r="E637" s="180">
        <f>(E623/E612)*SUM(C637:D637)</f>
        <v>815054.91309323255</v>
      </c>
      <c r="F637" s="180">
        <f>(F624/F612)*BL64</f>
        <v>43.336545001103353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113318.73000000001</v>
      </c>
      <c r="D644" s="180">
        <f>(D615/D612)*BX76</f>
        <v>0</v>
      </c>
      <c r="E644" s="180">
        <f>(E623/E612)*SUM(C644:D644)</f>
        <v>77438.215308673476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2678320.4756676536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56289.63</v>
      </c>
      <c r="D645" s="180">
        <f>(D615/D612)*BY76</f>
        <v>0</v>
      </c>
      <c r="E645" s="180">
        <f>(E623/E612)*SUM(C645:D645)</f>
        <v>38466.443169505743</v>
      </c>
      <c r="F645" s="180">
        <f>(F624/F612)*BY64</f>
        <v>682.00784886672614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95438.081018372468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30153842.670000009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2538065.9200000004</v>
      </c>
      <c r="D669" s="180">
        <f>(D615/D612)*D76</f>
        <v>1348398.6086517216</v>
      </c>
      <c r="E669" s="180">
        <f>(E623/E612)*SUM(C669:D669)</f>
        <v>2655879.3675083914</v>
      </c>
      <c r="F669" s="180">
        <f>(F624/F612)*D64</f>
        <v>8576.5203697970755</v>
      </c>
      <c r="G669" s="180">
        <f>(G625/G612)*D77</f>
        <v>555489.92802518466</v>
      </c>
      <c r="H669" s="180">
        <f>(H628/H612)*D60</f>
        <v>0</v>
      </c>
      <c r="I669" s="180">
        <f>(I629/I612)*D78</f>
        <v>0</v>
      </c>
      <c r="J669" s="180">
        <f>(J630/J612)*D79</f>
        <v>9305.0679753268541</v>
      </c>
      <c r="K669" s="180">
        <f>(K644/K612)*D75</f>
        <v>44967.234436989849</v>
      </c>
      <c r="L669" s="180">
        <f>(L647/L612)*D80</f>
        <v>18166.295735027532</v>
      </c>
      <c r="M669" s="180">
        <f t="shared" si="20"/>
        <v>4640783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61562.41</v>
      </c>
      <c r="D670" s="180">
        <f>(D615/D612)*E76</f>
        <v>0</v>
      </c>
      <c r="E670" s="180">
        <f>(E623/E612)*SUM(C670:D670)</f>
        <v>42069.683983405332</v>
      </c>
      <c r="F670" s="180">
        <f>(F624/F612)*E64</f>
        <v>1454.5614124482086</v>
      </c>
      <c r="G670" s="180">
        <f>(G625/G612)*E77</f>
        <v>17491.810599083637</v>
      </c>
      <c r="H670" s="180">
        <f>(H628/H612)*E60</f>
        <v>0</v>
      </c>
      <c r="I670" s="180">
        <f>(I629/I612)*E78</f>
        <v>0</v>
      </c>
      <c r="J670" s="180">
        <f>(J630/J612)*E79</f>
        <v>241.46778242972817</v>
      </c>
      <c r="K670" s="180">
        <f>(K644/K612)*E75</f>
        <v>25.566760259569765</v>
      </c>
      <c r="L670" s="180">
        <f>(L647/L612)*E80</f>
        <v>19.446174798409004</v>
      </c>
      <c r="M670" s="180">
        <f t="shared" si="20"/>
        <v>61303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738.77</v>
      </c>
      <c r="D671" s="180">
        <f>(D615/D612)*F76</f>
        <v>0</v>
      </c>
      <c r="E671" s="180">
        <f>(E623/E612)*SUM(C671:D671)</f>
        <v>504.85061316508484</v>
      </c>
      <c r="F671" s="180">
        <f>(F624/F612)*F64</f>
        <v>1.9796673909229809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9.6228493847797125</v>
      </c>
      <c r="M671" s="180">
        <f t="shared" si="20"/>
        <v>516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3084494.32</v>
      </c>
      <c r="D680" s="180">
        <f>(D615/D612)*O76</f>
        <v>696616.50575871638</v>
      </c>
      <c r="E680" s="180">
        <f>(E623/E612)*SUM(C680:D680)</f>
        <v>2583884.184292037</v>
      </c>
      <c r="F680" s="180">
        <f>(F624/F612)*O64</f>
        <v>12877.291988848843</v>
      </c>
      <c r="G680" s="180">
        <f>(G625/G612)*O77</f>
        <v>270186.00300370262</v>
      </c>
      <c r="H680" s="180">
        <f>(H628/H612)*O60</f>
        <v>0</v>
      </c>
      <c r="I680" s="180">
        <f>(I629/I612)*O78</f>
        <v>0</v>
      </c>
      <c r="J680" s="180">
        <f>(J630/J612)*O79</f>
        <v>20151.556237733606</v>
      </c>
      <c r="K680" s="180">
        <f>(K644/K612)*O75</f>
        <v>25274.033925538522</v>
      </c>
      <c r="L680" s="180">
        <f>(L647/L612)*O80</f>
        <v>19475.821193555283</v>
      </c>
      <c r="M680" s="180">
        <f t="shared" si="20"/>
        <v>3628465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4766834.9099999992</v>
      </c>
      <c r="D681" s="180">
        <f>(D615/D612)*P76</f>
        <v>242233.64848500129</v>
      </c>
      <c r="E681" s="180">
        <f>(E623/E612)*SUM(C681:D681)</f>
        <v>3423029.2691055406</v>
      </c>
      <c r="F681" s="180">
        <f>(F624/F612)*P64</f>
        <v>147436.2160455547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17858.223615492781</v>
      </c>
      <c r="K681" s="180">
        <f>(K644/K612)*P75</f>
        <v>338316.80316131539</v>
      </c>
      <c r="L681" s="180">
        <f>(L647/L612)*P80</f>
        <v>8523.2944998278581</v>
      </c>
      <c r="M681" s="180">
        <f t="shared" si="20"/>
        <v>4177397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977607.52999999991</v>
      </c>
      <c r="D683" s="180">
        <f>(D615/D612)*R76</f>
        <v>239177.38069521831</v>
      </c>
      <c r="E683" s="180">
        <f>(E623/E612)*SUM(C683:D683)</f>
        <v>831509.95337453333</v>
      </c>
      <c r="F683" s="180">
        <f>(F624/F612)*R64</f>
        <v>5798.2621666901932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4235.1615105649535</v>
      </c>
      <c r="K683" s="180">
        <f>(K644/K612)*R75</f>
        <v>45350.91538332661</v>
      </c>
      <c r="L683" s="180">
        <f>(L647/L612)*R80</f>
        <v>6344.7214943195022</v>
      </c>
      <c r="M683" s="180">
        <f t="shared" si="20"/>
        <v>1132416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343541.15</v>
      </c>
      <c r="D684" s="180">
        <f>(D615/D612)*S76</f>
        <v>105769.49185000391</v>
      </c>
      <c r="E684" s="180">
        <f>(E623/E612)*SUM(C684:D684)</f>
        <v>307043.80665101769</v>
      </c>
      <c r="F684" s="180">
        <f>(F624/F612)*S64</f>
        <v>5206.7407381526018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418020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2179353.33</v>
      </c>
      <c r="D686" s="180">
        <f>(D615/D612)*U76</f>
        <v>142228.72678476744</v>
      </c>
      <c r="E686" s="180">
        <f>(E623/E612)*SUM(C686:D686)</f>
        <v>1586491.2285025769</v>
      </c>
      <c r="F686" s="180">
        <f>(F624/F612)*U64</f>
        <v>33867.424164654032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256815.90398786243</v>
      </c>
      <c r="L686" s="180">
        <f>(L647/L612)*U80</f>
        <v>0</v>
      </c>
      <c r="M686" s="180">
        <f t="shared" si="20"/>
        <v>2019403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15159.802653347397</v>
      </c>
      <c r="L687" s="180">
        <f>(L647/L612)*V80</f>
        <v>0</v>
      </c>
      <c r="M687" s="180">
        <f t="shared" si="20"/>
        <v>15160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540493.09000000008</v>
      </c>
      <c r="D688" s="180">
        <f>(D615/D612)*W76</f>
        <v>29697.049611884253</v>
      </c>
      <c r="E688" s="180">
        <f>(E623/E612)*SUM(C688:D688)</f>
        <v>389648.79678891291</v>
      </c>
      <c r="F688" s="180">
        <f>(F624/F612)*W64</f>
        <v>4051.2748709838884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125727.68739912227</v>
      </c>
      <c r="L688" s="180">
        <f>(L647/L612)*W80</f>
        <v>0</v>
      </c>
      <c r="M688" s="180">
        <f t="shared" si="20"/>
        <v>549125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721638.40000000014</v>
      </c>
      <c r="D689" s="180">
        <f>(D615/D612)*X76</f>
        <v>41053.064254235374</v>
      </c>
      <c r="E689" s="180">
        <f>(E623/E612)*SUM(C689:D689)</f>
        <v>521197.73865279747</v>
      </c>
      <c r="F689" s="180">
        <f>(F624/F612)*X64</f>
        <v>6031.7870475084701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415461.52886694757</v>
      </c>
      <c r="L689" s="180">
        <f>(L647/L612)*X80</f>
        <v>0</v>
      </c>
      <c r="M689" s="180">
        <f t="shared" si="20"/>
        <v>983744</v>
      </c>
      <c r="N689" s="198" t="s">
        <v>699</v>
      </c>
    </row>
    <row r="690" spans="1:14" ht="12.6" customHeight="1" x14ac:dyDescent="0.25">
      <c r="A690" s="196">
        <v>7140</v>
      </c>
      <c r="B690" s="198" t="s">
        <v>986</v>
      </c>
      <c r="C690" s="180">
        <f>Y71</f>
        <v>2599307.52</v>
      </c>
      <c r="D690" s="180">
        <f>(D615/D612)*Y76</f>
        <v>326538.98707439826</v>
      </c>
      <c r="E690" s="180">
        <f>(E623/E612)*SUM(C690:D690)</f>
        <v>1999425.2651345234</v>
      </c>
      <c r="F690" s="180">
        <f>(F624/F612)*Y64</f>
        <v>9724.8664476728936</v>
      </c>
      <c r="G690" s="180">
        <f>(G625/G612)*Y77</f>
        <v>624.7075213958442</v>
      </c>
      <c r="H690" s="180">
        <f>(H628/H612)*Y60</f>
        <v>0</v>
      </c>
      <c r="I690" s="180">
        <f>(I629/I612)*Y78</f>
        <v>0</v>
      </c>
      <c r="J690" s="180">
        <f>(J630/J612)*Y79</f>
        <v>31479.146132475031</v>
      </c>
      <c r="K690" s="180">
        <f>(K644/K612)*Y75</f>
        <v>239005.79042141014</v>
      </c>
      <c r="L690" s="180">
        <f>(L647/L612)*Y80</f>
        <v>0</v>
      </c>
      <c r="M690" s="180">
        <f t="shared" si="20"/>
        <v>2606799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42515.280000000006</v>
      </c>
      <c r="D691" s="180">
        <f>(D615/D612)*Z76</f>
        <v>0</v>
      </c>
      <c r="E691" s="180">
        <f>(E623/E612)*SUM(C691:D691)</f>
        <v>29053.514865093701</v>
      </c>
      <c r="F691" s="180">
        <f>(F624/F612)*Z64</f>
        <v>1.8540653052508942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5838.632416578067</v>
      </c>
      <c r="L691" s="180">
        <f>(L647/L612)*Z80</f>
        <v>0</v>
      </c>
      <c r="M691" s="180">
        <f t="shared" si="20"/>
        <v>34894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1374020.3199999998</v>
      </c>
      <c r="D693" s="180">
        <f>(D615/D612)*AB76</f>
        <v>64879.26856045131</v>
      </c>
      <c r="E693" s="180">
        <f>(E623/E612)*SUM(C693:D693)</f>
        <v>983295.66653726064</v>
      </c>
      <c r="F693" s="180">
        <f>(F624/F612)*AB64</f>
        <v>29433.731747537124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68501.881354209385</v>
      </c>
      <c r="L693" s="180">
        <f>(L647/L612)*AB80</f>
        <v>0</v>
      </c>
      <c r="M693" s="180">
        <f t="shared" si="20"/>
        <v>1146111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525780.93000000017</v>
      </c>
      <c r="D694" s="180">
        <f>(D615/D612)*AC76</f>
        <v>0</v>
      </c>
      <c r="E694" s="180">
        <f>(E623/E612)*SUM(C694:D694)</f>
        <v>359301.0340173649</v>
      </c>
      <c r="F694" s="180">
        <f>(F624/F612)*AC64</f>
        <v>3064.1750930013932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223.12845718190073</v>
      </c>
      <c r="K694" s="180">
        <f>(K644/K612)*AC75</f>
        <v>13562.4186598864</v>
      </c>
      <c r="L694" s="180">
        <f>(L647/L612)*AC80</f>
        <v>0</v>
      </c>
      <c r="M694" s="180">
        <f t="shared" si="20"/>
        <v>376151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222849.61</v>
      </c>
      <c r="D696" s="180">
        <f>(D615/D612)*AE76</f>
        <v>0</v>
      </c>
      <c r="E696" s="180">
        <f>(E623/E612)*SUM(C696:D696)</f>
        <v>152287.94110765195</v>
      </c>
      <c r="F696" s="180">
        <f>(F624/F612)*AE64</f>
        <v>591.75924365411811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5486.8182148449214</v>
      </c>
      <c r="L696" s="180">
        <f>(L647/L612)*AE80</f>
        <v>0</v>
      </c>
      <c r="M696" s="180">
        <f t="shared" si="20"/>
        <v>158367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5581085.4199999999</v>
      </c>
      <c r="D698" s="180">
        <f>(D615/D612)*AG76</f>
        <v>754210.78379388584</v>
      </c>
      <c r="E698" s="180">
        <f>(E623/E612)*SUM(C698:D698)</f>
        <v>4329328.7126815896</v>
      </c>
      <c r="F698" s="180">
        <f>(F624/F612)*AG64</f>
        <v>32482.355772154628</v>
      </c>
      <c r="G698" s="180">
        <f>(G625/G612)*AG77</f>
        <v>119693.96109944375</v>
      </c>
      <c r="H698" s="180">
        <f>(H628/H612)*AG60</f>
        <v>0</v>
      </c>
      <c r="I698" s="180">
        <f>(I629/I612)*AG78</f>
        <v>0</v>
      </c>
      <c r="J698" s="180">
        <f>(J630/J612)*AG79</f>
        <v>32150.671091966313</v>
      </c>
      <c r="K698" s="180">
        <f>(K644/K612)*AG75</f>
        <v>1013503.5546277615</v>
      </c>
      <c r="L698" s="180">
        <f>(L647/L612)*AG80</f>
        <v>34493.296076730578</v>
      </c>
      <c r="M698" s="180">
        <f t="shared" si="20"/>
        <v>6315863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382971.44</v>
      </c>
      <c r="D700" s="180">
        <f>(D615/D612)*AI76</f>
        <v>0</v>
      </c>
      <c r="E700" s="180">
        <f>(E623/E612)*SUM(C700:D700)</f>
        <v>261709.82350219353</v>
      </c>
      <c r="F700" s="180">
        <f>(F624/F612)*AI64</f>
        <v>562.09101089990907</v>
      </c>
      <c r="G700" s="180">
        <f>(G625/G612)*AI77</f>
        <v>7621.4317610292992</v>
      </c>
      <c r="H700" s="180">
        <f>(H628/H612)*AI60</f>
        <v>0</v>
      </c>
      <c r="I700" s="180">
        <f>(I629/I612)*AI78</f>
        <v>0</v>
      </c>
      <c r="J700" s="180">
        <f>(J630/J612)*AI79</f>
        <v>6110.968827996905</v>
      </c>
      <c r="K700" s="180">
        <f>(K644/K612)*AI75</f>
        <v>6910.0731213782947</v>
      </c>
      <c r="L700" s="180">
        <f>(L647/L612)*AI80</f>
        <v>3244.6243365188693</v>
      </c>
      <c r="M700" s="180">
        <f t="shared" si="20"/>
        <v>286159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1000887.3700000001</v>
      </c>
      <c r="D701" s="180">
        <f>(D615/D612)*AJ76</f>
        <v>212078.93005658756</v>
      </c>
      <c r="E701" s="180">
        <f>(E623/E612)*SUM(C701:D701)</f>
        <v>828900.4430772129</v>
      </c>
      <c r="F701" s="180">
        <f>(F624/F612)*AJ64</f>
        <v>2520.9001671388169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17442.641423282486</v>
      </c>
      <c r="L701" s="180">
        <f>(L647/L612)*AJ80</f>
        <v>3448.6768577231232</v>
      </c>
      <c r="M701" s="180">
        <f t="shared" si="20"/>
        <v>1064392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628444.73</v>
      </c>
      <c r="D713" s="180">
        <f>(D615/D612)*AV76</f>
        <v>37024.893022608936</v>
      </c>
      <c r="E713" s="180">
        <f>(E623/E612)*SUM(C713:D713)</f>
        <v>454759.59666161594</v>
      </c>
      <c r="F713" s="180">
        <f>(F624/F612)*AV64</f>
        <v>4308.8719972165582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40969.188853592314</v>
      </c>
      <c r="L713" s="180">
        <f>(L647/L612)*AV80</f>
        <v>1712.2818004865485</v>
      </c>
      <c r="M713" s="180">
        <f t="shared" si="20"/>
        <v>538775</v>
      </c>
      <c r="N713" s="199" t="s">
        <v>741</v>
      </c>
    </row>
    <row r="715" spans="1:15" ht="12.6" customHeight="1" x14ac:dyDescent="0.25">
      <c r="C715" s="180">
        <f>SUM(C614:C647)+SUM(C668:C713)</f>
        <v>57726035.120000005</v>
      </c>
      <c r="D715" s="180">
        <f>SUM(D616:D647)+SUM(D668:D713)</f>
        <v>4929924.5</v>
      </c>
      <c r="E715" s="180">
        <f>SUM(E624:E647)+SUM(E668:E713)</f>
        <v>23434015.098664679</v>
      </c>
      <c r="F715" s="180">
        <f>SUM(F625:F648)+SUM(F668:F713)</f>
        <v>316899.13468972692</v>
      </c>
      <c r="G715" s="180">
        <f>SUM(G626:G647)+SUM(G668:G713)</f>
        <v>971107.84200983983</v>
      </c>
      <c r="H715" s="180">
        <f>SUM(H629:H647)+SUM(H668:H713)</f>
        <v>0</v>
      </c>
      <c r="I715" s="180">
        <f>SUM(I630:I647)+SUM(I668:I713)</f>
        <v>0</v>
      </c>
      <c r="J715" s="180">
        <f>SUM(J631:J647)+SUM(J668:J713)</f>
        <v>121755.39163116808</v>
      </c>
      <c r="K715" s="180">
        <f>SUM(K668:K713)</f>
        <v>2678320.4756676527</v>
      </c>
      <c r="L715" s="180">
        <f>SUM(L668:L713)</f>
        <v>95438.081018372497</v>
      </c>
      <c r="M715" s="180">
        <f>SUM(M668:M713)</f>
        <v>30153843</v>
      </c>
      <c r="N715" s="198" t="s">
        <v>742</v>
      </c>
    </row>
    <row r="716" spans="1:15" ht="12.6" customHeight="1" x14ac:dyDescent="0.25">
      <c r="C716" s="180">
        <f>CE71</f>
        <v>57726035.119999997</v>
      </c>
      <c r="D716" s="180">
        <f>D615</f>
        <v>4929924.5</v>
      </c>
      <c r="E716" s="180">
        <f>E623</f>
        <v>23434015.098664682</v>
      </c>
      <c r="F716" s="180">
        <f>F624</f>
        <v>316899.13468972681</v>
      </c>
      <c r="G716" s="180">
        <f>G625</f>
        <v>971107.84200983983</v>
      </c>
      <c r="H716" s="180">
        <f>H628</f>
        <v>0</v>
      </c>
      <c r="I716" s="180">
        <f>I629</f>
        <v>0</v>
      </c>
      <c r="J716" s="180">
        <f>J630</f>
        <v>121755.39163116808</v>
      </c>
      <c r="K716" s="180">
        <f>K644</f>
        <v>2678320.4756676536</v>
      </c>
      <c r="L716" s="180">
        <f>L647</f>
        <v>95438.081018372468</v>
      </c>
      <c r="M716" s="180">
        <f>C648</f>
        <v>30153842.670000009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2" transitionEvaluation="1" transitionEntry="1" codeName="Sheet10">
    <pageSetUpPr autoPageBreaks="0" fitToPage="1"/>
  </sheetPr>
  <dimension ref="A1:CF817"/>
  <sheetViews>
    <sheetView showGridLines="0" topLeftCell="A32" zoomScale="75" workbookViewId="0">
      <selection activeCell="N89" sqref="N89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/>
      <c r="B1" s="234"/>
      <c r="C1" s="234"/>
      <c r="D1" s="234"/>
      <c r="E1" s="234"/>
      <c r="F1" s="234"/>
    </row>
    <row r="2" spans="1:6" ht="12.75" customHeight="1" x14ac:dyDescent="0.25">
      <c r="A2" s="234"/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/>
      <c r="C5" s="236"/>
    </row>
    <row r="6" spans="1:6" ht="12.75" customHeight="1" x14ac:dyDescent="0.25">
      <c r="A6" s="199"/>
      <c r="C6" s="236"/>
    </row>
    <row r="7" spans="1:6" ht="12.75" customHeight="1" x14ac:dyDescent="0.25">
      <c r="A7" s="199"/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/>
      <c r="C10" s="236"/>
    </row>
    <row r="11" spans="1:6" ht="12.75" customHeight="1" x14ac:dyDescent="0.25">
      <c r="A11" s="198"/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/>
      <c r="C14" s="236"/>
    </row>
    <row r="15" spans="1:6" ht="12.75" customHeight="1" x14ac:dyDescent="0.25">
      <c r="A15" s="199"/>
      <c r="C15" s="236"/>
    </row>
    <row r="16" spans="1:6" ht="12.75" customHeight="1" x14ac:dyDescent="0.25">
      <c r="C16" s="236"/>
      <c r="F16" s="283"/>
    </row>
    <row r="17" spans="1:6" ht="12.75" customHeight="1" x14ac:dyDescent="0.25">
      <c r="C17" s="283"/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/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/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/>
      <c r="C24" s="236"/>
    </row>
    <row r="25" spans="1:6" ht="12.6" customHeight="1" x14ac:dyDescent="0.25">
      <c r="A25" s="198"/>
      <c r="C25" s="236"/>
    </row>
    <row r="26" spans="1:6" ht="12.6" customHeight="1" x14ac:dyDescent="0.25">
      <c r="A26" s="199"/>
      <c r="C26" s="236"/>
    </row>
    <row r="27" spans="1:6" ht="12.6" customHeight="1" x14ac:dyDescent="0.25">
      <c r="A27" s="198"/>
      <c r="C27" s="236"/>
    </row>
    <row r="28" spans="1:6" ht="12.6" customHeight="1" x14ac:dyDescent="0.25">
      <c r="A28" s="199"/>
      <c r="C28" s="236"/>
    </row>
    <row r="29" spans="1:6" ht="12.6" customHeight="1" x14ac:dyDescent="0.25">
      <c r="A29" s="198"/>
      <c r="C29" s="236"/>
    </row>
    <row r="30" spans="1:6" ht="12.6" customHeight="1" x14ac:dyDescent="0.25">
      <c r="C30" s="236"/>
    </row>
    <row r="31" spans="1:6" ht="12.6" customHeight="1" x14ac:dyDescent="0.25">
      <c r="A31" s="199"/>
      <c r="C31" s="236"/>
    </row>
    <row r="32" spans="1:6" ht="12.6" customHeight="1" x14ac:dyDescent="0.25">
      <c r="A32" s="199"/>
      <c r="C32" s="236"/>
    </row>
    <row r="33" spans="1:83" ht="12.6" customHeight="1" x14ac:dyDescent="0.25">
      <c r="A33" s="198"/>
      <c r="C33" s="236"/>
    </row>
    <row r="34" spans="1:83" ht="12.6" customHeight="1" x14ac:dyDescent="0.25">
      <c r="A34" s="199"/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/>
      <c r="C36" s="236"/>
    </row>
    <row r="37" spans="1:83" ht="12.6" customHeight="1" x14ac:dyDescent="0.25">
      <c r="A37" s="199"/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</row>
    <row r="45" spans="1:83" ht="12" customHeight="1" x14ac:dyDescent="0.25">
      <c r="A45" s="175"/>
      <c r="B45" s="244"/>
      <c r="C45" s="182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</row>
    <row r="46" spans="1:83" ht="12.6" customHeight="1" x14ac:dyDescent="0.25">
      <c r="A46" s="175"/>
      <c r="B46" s="170"/>
      <c r="C46" s="182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</row>
    <row r="47" spans="1:83" ht="12.6" customHeight="1" x14ac:dyDescent="0.25">
      <c r="A47" s="175"/>
      <c r="B47" s="183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8"/>
      <c r="AZ47" s="288"/>
      <c r="BA47" s="288"/>
      <c r="BB47" s="288"/>
      <c r="BC47" s="288"/>
      <c r="BD47" s="288"/>
      <c r="BE47" s="288"/>
      <c r="BF47" s="288"/>
      <c r="BG47" s="288"/>
      <c r="BH47" s="288"/>
      <c r="BI47" s="288"/>
      <c r="BJ47" s="288"/>
      <c r="BK47" s="288"/>
      <c r="BL47" s="288"/>
      <c r="BM47" s="288"/>
      <c r="BN47" s="288"/>
      <c r="BO47" s="288"/>
      <c r="BP47" s="288"/>
      <c r="BQ47" s="288"/>
      <c r="BR47" s="288"/>
      <c r="BS47" s="288"/>
      <c r="BT47" s="288"/>
      <c r="BU47" s="288"/>
      <c r="BV47" s="288"/>
      <c r="BW47" s="288"/>
      <c r="BX47" s="288"/>
      <c r="BY47" s="288"/>
      <c r="BZ47" s="288"/>
      <c r="CA47" s="288"/>
      <c r="CB47" s="288"/>
      <c r="CC47" s="288"/>
      <c r="CD47" s="195"/>
      <c r="CE47" s="195"/>
    </row>
    <row r="48" spans="1:83" ht="12.6" customHeight="1" x14ac:dyDescent="0.25">
      <c r="A48" s="175"/>
      <c r="B48" s="183"/>
      <c r="C48" s="245"/>
      <c r="D48" s="24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</row>
    <row r="49" spans="1:84" ht="12.6" customHeight="1" x14ac:dyDescent="0.25">
      <c r="A49" s="17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/>
      <c r="B51" s="184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88"/>
      <c r="AU51" s="288"/>
      <c r="AV51" s="288"/>
      <c r="AW51" s="288"/>
      <c r="AX51" s="288"/>
      <c r="AY51" s="288"/>
      <c r="AZ51" s="288"/>
      <c r="BA51" s="288"/>
      <c r="BB51" s="288"/>
      <c r="BC51" s="288"/>
      <c r="BD51" s="288"/>
      <c r="BE51" s="288"/>
      <c r="BF51" s="288"/>
      <c r="BG51" s="288"/>
      <c r="BH51" s="288"/>
      <c r="BI51" s="288"/>
      <c r="BJ51" s="288"/>
      <c r="BK51" s="288"/>
      <c r="BL51" s="288"/>
      <c r="BM51" s="288"/>
      <c r="BN51" s="288"/>
      <c r="BO51" s="288"/>
      <c r="BP51" s="288"/>
      <c r="BQ51" s="288"/>
      <c r="BR51" s="288"/>
      <c r="BS51" s="288"/>
      <c r="BT51" s="288"/>
      <c r="BU51" s="288"/>
      <c r="BV51" s="288"/>
      <c r="BW51" s="288"/>
      <c r="BX51" s="288"/>
      <c r="BY51" s="288"/>
      <c r="BZ51" s="288"/>
      <c r="CA51" s="288"/>
      <c r="CB51" s="288"/>
      <c r="CC51" s="288"/>
      <c r="CD51" s="195"/>
      <c r="CE51" s="195"/>
    </row>
    <row r="52" spans="1:84" ht="12.6" customHeight="1" x14ac:dyDescent="0.25">
      <c r="A52" s="171"/>
      <c r="B52" s="184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</row>
    <row r="53" spans="1:84" ht="12.6" customHeight="1" x14ac:dyDescent="0.25">
      <c r="A53" s="175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/>
      <c r="B55" s="175"/>
      <c r="C55" s="182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246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</row>
    <row r="56" spans="1:84" ht="12.6" customHeight="1" x14ac:dyDescent="0.25">
      <c r="A56" s="171"/>
      <c r="B56" s="175"/>
      <c r="C56" s="182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  <c r="CA56" s="170"/>
      <c r="CB56" s="170"/>
      <c r="CC56" s="170"/>
      <c r="CD56" s="170"/>
      <c r="CE56" s="170"/>
    </row>
    <row r="57" spans="1:84" ht="12.6" customHeight="1" x14ac:dyDescent="0.25">
      <c r="A57" s="171"/>
      <c r="B57" s="175"/>
      <c r="C57" s="182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</row>
    <row r="58" spans="1:84" ht="12.6" customHeight="1" x14ac:dyDescent="0.25">
      <c r="A58" s="171"/>
      <c r="B58" s="175"/>
      <c r="C58" s="182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244"/>
      <c r="S58" s="247"/>
      <c r="T58" s="247"/>
      <c r="U58" s="170"/>
      <c r="V58" s="170"/>
      <c r="W58" s="170"/>
      <c r="X58" s="170"/>
      <c r="Y58" s="170"/>
      <c r="Z58" s="170"/>
      <c r="AA58" s="170"/>
      <c r="AB58" s="247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247"/>
      <c r="AW58" s="247"/>
      <c r="AX58" s="247"/>
      <c r="AY58" s="170"/>
      <c r="AZ58" s="170"/>
      <c r="BA58" s="247"/>
      <c r="BB58" s="247"/>
      <c r="BC58" s="247"/>
      <c r="BD58" s="247"/>
      <c r="BE58" s="170"/>
      <c r="BF58" s="247"/>
      <c r="BG58" s="247"/>
      <c r="BH58" s="247"/>
      <c r="BI58" s="247"/>
      <c r="BJ58" s="247"/>
      <c r="BK58" s="247"/>
      <c r="BL58" s="247"/>
      <c r="BM58" s="247"/>
      <c r="BN58" s="247"/>
      <c r="BO58" s="247"/>
      <c r="BP58" s="247"/>
      <c r="BQ58" s="247"/>
      <c r="BR58" s="247"/>
      <c r="BS58" s="247"/>
      <c r="BT58" s="247"/>
      <c r="BU58" s="247"/>
      <c r="BV58" s="247"/>
      <c r="BW58" s="247"/>
      <c r="BX58" s="247"/>
      <c r="BY58" s="247"/>
      <c r="BZ58" s="247"/>
      <c r="CA58" s="247"/>
      <c r="CB58" s="247"/>
      <c r="CC58" s="247"/>
      <c r="CD58" s="247"/>
      <c r="CE58" s="247"/>
    </row>
    <row r="59" spans="1:84" ht="12.6" customHeight="1" x14ac:dyDescent="0.3">
      <c r="A59" s="171"/>
      <c r="B59" s="175"/>
      <c r="C59" s="288"/>
      <c r="D59" s="288"/>
      <c r="E59" s="288"/>
      <c r="F59" s="288"/>
      <c r="G59" s="288"/>
      <c r="H59" s="288"/>
      <c r="I59" s="184"/>
      <c r="J59" s="184"/>
      <c r="K59" s="184"/>
      <c r="L59" s="184"/>
      <c r="M59" s="184"/>
      <c r="N59" s="184"/>
      <c r="O59" s="288"/>
      <c r="P59" s="288"/>
      <c r="Q59" s="286"/>
      <c r="R59" s="288"/>
      <c r="S59" s="248"/>
      <c r="T59" s="248"/>
      <c r="U59" s="288"/>
      <c r="V59" s="288"/>
      <c r="W59" s="288"/>
      <c r="X59" s="288"/>
      <c r="Y59" s="288"/>
      <c r="Z59" s="288"/>
      <c r="AA59" s="288"/>
      <c r="AB59" s="248"/>
      <c r="AC59" s="288"/>
      <c r="AD59" s="288"/>
      <c r="AE59" s="288"/>
      <c r="AF59" s="288"/>
      <c r="AG59" s="288"/>
      <c r="AH59" s="288"/>
      <c r="AI59" s="288"/>
      <c r="AJ59" s="288"/>
      <c r="AK59" s="288"/>
      <c r="AL59" s="288"/>
      <c r="AM59" s="288"/>
      <c r="AN59" s="288"/>
      <c r="AO59" s="288"/>
      <c r="AP59" s="288"/>
      <c r="AQ59" s="288"/>
      <c r="AR59" s="288"/>
      <c r="AS59" s="288"/>
      <c r="AT59" s="288"/>
      <c r="AU59" s="288"/>
      <c r="AV59" s="248"/>
      <c r="AW59" s="248"/>
      <c r="AX59" s="248"/>
      <c r="AY59" s="185"/>
      <c r="AZ59" s="185"/>
      <c r="BA59" s="248"/>
      <c r="BB59" s="248"/>
      <c r="BC59" s="248"/>
      <c r="BD59" s="248"/>
      <c r="BE59" s="185"/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/>
      <c r="B60" s="175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288"/>
      <c r="AK60" s="288"/>
      <c r="AL60" s="288"/>
      <c r="AM60" s="288"/>
      <c r="AN60" s="288"/>
      <c r="AO60" s="288"/>
      <c r="AP60" s="288"/>
      <c r="AQ60" s="288"/>
      <c r="AR60" s="288"/>
      <c r="AS60" s="288"/>
      <c r="AT60" s="288"/>
      <c r="AU60" s="288"/>
      <c r="AV60" s="288"/>
      <c r="AW60" s="288"/>
      <c r="AX60" s="288"/>
      <c r="AY60" s="288"/>
      <c r="AZ60" s="288"/>
      <c r="BA60" s="288"/>
      <c r="BB60" s="288"/>
      <c r="BC60" s="288"/>
      <c r="BD60" s="288"/>
      <c r="BE60" s="288"/>
      <c r="BF60" s="288"/>
      <c r="BG60" s="288"/>
      <c r="BH60" s="288"/>
      <c r="BI60" s="288"/>
      <c r="BJ60" s="288"/>
      <c r="BK60" s="288"/>
      <c r="BL60" s="289"/>
      <c r="BM60" s="288"/>
      <c r="BN60" s="288"/>
      <c r="BO60" s="288"/>
      <c r="BP60" s="288"/>
      <c r="BQ60" s="288"/>
      <c r="BR60" s="288"/>
      <c r="BS60" s="288"/>
      <c r="BT60" s="288"/>
      <c r="BU60" s="288"/>
      <c r="BV60" s="288"/>
      <c r="BW60" s="288"/>
      <c r="BX60" s="288"/>
      <c r="BY60" s="288"/>
      <c r="BZ60" s="288"/>
      <c r="CA60" s="288"/>
      <c r="CB60" s="288"/>
      <c r="CC60" s="288"/>
      <c r="CD60" s="249"/>
      <c r="CE60" s="251"/>
    </row>
    <row r="61" spans="1:84" ht="12.6" customHeight="1" x14ac:dyDescent="0.25">
      <c r="A61" s="171"/>
      <c r="B61" s="175"/>
      <c r="C61" s="288"/>
      <c r="D61" s="288"/>
      <c r="E61" s="288"/>
      <c r="F61" s="185"/>
      <c r="G61" s="288"/>
      <c r="H61" s="288"/>
      <c r="I61" s="185"/>
      <c r="J61" s="185"/>
      <c r="K61" s="185"/>
      <c r="L61" s="185"/>
      <c r="M61" s="288"/>
      <c r="N61" s="288"/>
      <c r="O61" s="288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/>
      <c r="CD61" s="249"/>
      <c r="CE61" s="195"/>
      <c r="CF61" s="252"/>
    </row>
    <row r="62" spans="1:84" ht="12.6" customHeight="1" x14ac:dyDescent="0.25">
      <c r="A62" s="171"/>
      <c r="B62" s="17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95"/>
      <c r="BK62" s="195"/>
      <c r="BL62" s="195"/>
      <c r="BM62" s="195"/>
      <c r="BN62" s="195"/>
      <c r="BO62" s="195"/>
      <c r="BP62" s="195"/>
      <c r="BQ62" s="195"/>
      <c r="BR62" s="195"/>
      <c r="BS62" s="195"/>
      <c r="BT62" s="195"/>
      <c r="BU62" s="195"/>
      <c r="BV62" s="195"/>
      <c r="BW62" s="195"/>
      <c r="BX62" s="195"/>
      <c r="BY62" s="195"/>
      <c r="BZ62" s="195"/>
      <c r="CA62" s="195"/>
      <c r="CB62" s="195"/>
      <c r="CC62" s="195"/>
      <c r="CD62" s="249"/>
      <c r="CE62" s="195"/>
      <c r="CF62" s="252"/>
    </row>
    <row r="63" spans="1:84" ht="12.6" customHeight="1" x14ac:dyDescent="0.25">
      <c r="A63" s="171"/>
      <c r="B63" s="175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188"/>
      <c r="BK63" s="188"/>
      <c r="BL63" s="188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249"/>
      <c r="CE63" s="195"/>
      <c r="CF63" s="252"/>
    </row>
    <row r="64" spans="1:84" ht="12.6" customHeight="1" x14ac:dyDescent="0.25">
      <c r="A64" s="171"/>
      <c r="B64" s="175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  <c r="BG64" s="188"/>
      <c r="BH64" s="188"/>
      <c r="BI64" s="188"/>
      <c r="BJ64" s="188"/>
      <c r="BK64" s="188"/>
      <c r="BL64" s="188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249"/>
      <c r="CE64" s="195"/>
      <c r="CF64" s="252"/>
    </row>
    <row r="65" spans="1:84" ht="12.6" customHeight="1" x14ac:dyDescent="0.25">
      <c r="A65" s="171"/>
      <c r="B65" s="175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  <c r="BG65" s="188"/>
      <c r="BH65" s="188"/>
      <c r="BI65" s="188"/>
      <c r="BJ65" s="188"/>
      <c r="BK65" s="188"/>
      <c r="BL65" s="188"/>
      <c r="BM65" s="188"/>
      <c r="BN65" s="188"/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88"/>
      <c r="CC65" s="188"/>
      <c r="CD65" s="249"/>
      <c r="CE65" s="195"/>
      <c r="CF65" s="252"/>
    </row>
    <row r="66" spans="1:84" ht="12.6" customHeight="1" x14ac:dyDescent="0.25">
      <c r="A66" s="171"/>
      <c r="B66" s="175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  <c r="AT66" s="188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8"/>
      <c r="CC66" s="188"/>
      <c r="CD66" s="249"/>
      <c r="CE66" s="195"/>
      <c r="CF66" s="252"/>
    </row>
    <row r="67" spans="1:84" ht="12.6" customHeight="1" x14ac:dyDescent="0.25">
      <c r="A67" s="171"/>
      <c r="B67" s="17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249"/>
      <c r="CE67" s="195"/>
      <c r="CF67" s="252"/>
    </row>
    <row r="68" spans="1:84" ht="12.6" customHeight="1" x14ac:dyDescent="0.25">
      <c r="A68" s="171"/>
      <c r="B68" s="175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88"/>
      <c r="AT68" s="188"/>
      <c r="AU68" s="188"/>
      <c r="AV68" s="188"/>
      <c r="AW68" s="188"/>
      <c r="AX68" s="188"/>
      <c r="AY68" s="188"/>
      <c r="AZ68" s="188"/>
      <c r="BA68" s="188"/>
      <c r="BB68" s="188"/>
      <c r="BC68" s="188"/>
      <c r="BD68" s="188"/>
      <c r="BE68" s="188"/>
      <c r="BF68" s="188"/>
      <c r="BG68" s="188"/>
      <c r="BH68" s="188"/>
      <c r="BI68" s="188"/>
      <c r="BJ68" s="188"/>
      <c r="BK68" s="188"/>
      <c r="BL68" s="188"/>
      <c r="BM68" s="188"/>
      <c r="BN68" s="188"/>
      <c r="BO68" s="188"/>
      <c r="BP68" s="188"/>
      <c r="BQ68" s="188"/>
      <c r="BR68" s="188"/>
      <c r="BS68" s="188"/>
      <c r="BT68" s="188"/>
      <c r="BU68" s="188"/>
      <c r="BV68" s="188"/>
      <c r="BW68" s="188"/>
      <c r="BX68" s="188"/>
      <c r="BY68" s="188"/>
      <c r="BZ68" s="188"/>
      <c r="CA68" s="188"/>
      <c r="CB68" s="188"/>
      <c r="CC68" s="188"/>
      <c r="CD68" s="249"/>
      <c r="CE68" s="195"/>
      <c r="CF68" s="252"/>
    </row>
    <row r="69" spans="1:84" ht="12.6" customHeight="1" x14ac:dyDescent="0.25">
      <c r="A69" s="171"/>
      <c r="B69" s="175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8"/>
      <c r="BB69" s="188"/>
      <c r="BC69" s="188"/>
      <c r="BD69" s="188"/>
      <c r="BE69" s="188"/>
      <c r="BF69" s="188"/>
      <c r="BG69" s="188"/>
      <c r="BH69" s="188"/>
      <c r="BI69" s="188"/>
      <c r="BJ69" s="188"/>
      <c r="BK69" s="188"/>
      <c r="BL69" s="188"/>
      <c r="BM69" s="188"/>
      <c r="BN69" s="188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  <c r="BY69" s="188"/>
      <c r="BZ69" s="188"/>
      <c r="CA69" s="188"/>
      <c r="CB69" s="188"/>
      <c r="CC69" s="188"/>
      <c r="CD69" s="188"/>
      <c r="CE69" s="195"/>
      <c r="CF69" s="252"/>
    </row>
    <row r="70" spans="1:84" ht="12.6" customHeight="1" x14ac:dyDescent="0.25">
      <c r="A70" s="171"/>
      <c r="B70" s="175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  <c r="AP70" s="188"/>
      <c r="AQ70" s="188"/>
      <c r="AR70" s="188"/>
      <c r="AS70" s="188"/>
      <c r="AT70" s="188"/>
      <c r="AU70" s="188"/>
      <c r="AV70" s="188"/>
      <c r="AW70" s="188"/>
      <c r="AX70" s="188"/>
      <c r="AY70" s="188"/>
      <c r="AZ70" s="188"/>
      <c r="BA70" s="188"/>
      <c r="BB70" s="188"/>
      <c r="BC70" s="188"/>
      <c r="BD70" s="188"/>
      <c r="BE70" s="188"/>
      <c r="BF70" s="188"/>
      <c r="BG70" s="188"/>
      <c r="BH70" s="188"/>
      <c r="BI70" s="188"/>
      <c r="BJ70" s="188"/>
      <c r="BK70" s="188"/>
      <c r="BL70" s="188"/>
      <c r="BM70" s="188"/>
      <c r="BN70" s="188"/>
      <c r="BO70" s="188"/>
      <c r="BP70" s="188"/>
      <c r="BQ70" s="188"/>
      <c r="BR70" s="188"/>
      <c r="BS70" s="188"/>
      <c r="BT70" s="188"/>
      <c r="BU70" s="188"/>
      <c r="BV70" s="188"/>
      <c r="BW70" s="188"/>
      <c r="BX70" s="188"/>
      <c r="BY70" s="188"/>
      <c r="BZ70" s="188"/>
      <c r="CA70" s="188"/>
      <c r="CB70" s="188"/>
      <c r="CC70" s="188"/>
      <c r="CD70" s="188"/>
      <c r="CE70" s="195"/>
      <c r="CF70" s="252"/>
    </row>
    <row r="71" spans="1:84" ht="12.6" customHeight="1" x14ac:dyDescent="0.25">
      <c r="A71" s="171"/>
      <c r="B71" s="17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5"/>
      <c r="BX71" s="195"/>
      <c r="BY71" s="195"/>
      <c r="BZ71" s="195"/>
      <c r="CA71" s="195"/>
      <c r="CB71" s="195"/>
      <c r="CC71" s="195"/>
      <c r="CD71" s="245"/>
      <c r="CE71" s="195"/>
      <c r="CF71" s="252"/>
    </row>
    <row r="72" spans="1:84" ht="12.6" customHeight="1" x14ac:dyDescent="0.25">
      <c r="A72" s="171"/>
      <c r="B72" s="175"/>
      <c r="C72" s="249"/>
      <c r="D72" s="249"/>
      <c r="E72" s="249"/>
      <c r="F72" s="249"/>
      <c r="G72" s="249"/>
      <c r="H72" s="249"/>
      <c r="I72" s="249"/>
      <c r="J72" s="249"/>
      <c r="K72" s="253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9"/>
      <c r="AV72" s="249"/>
      <c r="AW72" s="249"/>
      <c r="AX72" s="249"/>
      <c r="AY72" s="249"/>
      <c r="AZ72" s="249"/>
      <c r="BA72" s="249"/>
      <c r="BB72" s="249"/>
      <c r="BC72" s="249"/>
      <c r="BD72" s="249"/>
      <c r="BE72" s="249"/>
      <c r="BF72" s="249"/>
      <c r="BG72" s="249"/>
      <c r="BH72" s="249"/>
      <c r="BI72" s="249"/>
      <c r="BJ72" s="249"/>
      <c r="BK72" s="249"/>
      <c r="BL72" s="249"/>
      <c r="BM72" s="249"/>
      <c r="BN72" s="249"/>
      <c r="BO72" s="249"/>
      <c r="BP72" s="249"/>
      <c r="BQ72" s="249"/>
      <c r="BR72" s="249"/>
      <c r="BS72" s="249"/>
      <c r="BT72" s="249"/>
      <c r="BU72" s="249"/>
      <c r="BV72" s="249"/>
      <c r="BW72" s="249"/>
      <c r="BX72" s="249"/>
      <c r="BY72" s="249"/>
      <c r="BZ72" s="249"/>
      <c r="CA72" s="249"/>
      <c r="CB72" s="249"/>
      <c r="CC72" s="249"/>
      <c r="CD72" s="249"/>
      <c r="CE72" s="188"/>
      <c r="CF72" s="252"/>
    </row>
    <row r="73" spans="1:84" ht="12.6" customHeight="1" x14ac:dyDescent="0.25">
      <c r="A73" s="171"/>
      <c r="B73" s="175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249"/>
      <c r="AX73" s="249"/>
      <c r="AY73" s="249"/>
      <c r="AZ73" s="249"/>
      <c r="BA73" s="249"/>
      <c r="BB73" s="249"/>
      <c r="BC73" s="249"/>
      <c r="BD73" s="249"/>
      <c r="BE73" s="249"/>
      <c r="BF73" s="249"/>
      <c r="BG73" s="249"/>
      <c r="BH73" s="249"/>
      <c r="BI73" s="249"/>
      <c r="BJ73" s="249"/>
      <c r="BK73" s="249"/>
      <c r="BL73" s="249"/>
      <c r="BM73" s="249"/>
      <c r="BN73" s="249"/>
      <c r="BO73" s="249"/>
      <c r="BP73" s="249"/>
      <c r="BQ73" s="249"/>
      <c r="BR73" s="249"/>
      <c r="BS73" s="249"/>
      <c r="BT73" s="249"/>
      <c r="BU73" s="249"/>
      <c r="BV73" s="249"/>
      <c r="BW73" s="249"/>
      <c r="BX73" s="249"/>
      <c r="BY73" s="249"/>
      <c r="BZ73" s="249"/>
      <c r="CA73" s="249"/>
      <c r="CB73" s="249"/>
      <c r="CC73" s="249"/>
      <c r="CD73" s="249"/>
      <c r="CE73" s="195"/>
      <c r="CF73" s="252"/>
    </row>
    <row r="74" spans="1:84" ht="12.6" customHeight="1" x14ac:dyDescent="0.25">
      <c r="A74" s="171"/>
      <c r="B74" s="175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249"/>
      <c r="AX74" s="249"/>
      <c r="AY74" s="249"/>
      <c r="AZ74" s="249"/>
      <c r="BA74" s="249"/>
      <c r="BB74" s="249"/>
      <c r="BC74" s="249"/>
      <c r="BD74" s="249"/>
      <c r="BE74" s="249"/>
      <c r="BF74" s="249"/>
      <c r="BG74" s="249"/>
      <c r="BH74" s="249"/>
      <c r="BI74" s="249"/>
      <c r="BJ74" s="249"/>
      <c r="BK74" s="249"/>
      <c r="BL74" s="249"/>
      <c r="BM74" s="249"/>
      <c r="BN74" s="249"/>
      <c r="BO74" s="249"/>
      <c r="BP74" s="249"/>
      <c r="BQ74" s="249"/>
      <c r="BR74" s="249"/>
      <c r="BS74" s="249"/>
      <c r="BT74" s="249"/>
      <c r="BU74" s="249"/>
      <c r="BV74" s="249"/>
      <c r="BW74" s="249"/>
      <c r="BX74" s="249"/>
      <c r="BY74" s="249"/>
      <c r="BZ74" s="249"/>
      <c r="CA74" s="249"/>
      <c r="CB74" s="249"/>
      <c r="CC74" s="249"/>
      <c r="CD74" s="249"/>
      <c r="CE74" s="195"/>
      <c r="CF74" s="252"/>
    </row>
    <row r="75" spans="1:84" ht="12.6" customHeight="1" x14ac:dyDescent="0.25">
      <c r="A75" s="171"/>
      <c r="B75" s="17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249"/>
      <c r="AX75" s="249"/>
      <c r="AY75" s="249"/>
      <c r="AZ75" s="249"/>
      <c r="BA75" s="249"/>
      <c r="BB75" s="249"/>
      <c r="BC75" s="249"/>
      <c r="BD75" s="249"/>
      <c r="BE75" s="249"/>
      <c r="BF75" s="249"/>
      <c r="BG75" s="249"/>
      <c r="BH75" s="249"/>
      <c r="BI75" s="249"/>
      <c r="BJ75" s="249"/>
      <c r="BK75" s="249"/>
      <c r="BL75" s="249"/>
      <c r="BM75" s="249"/>
      <c r="BN75" s="249"/>
      <c r="BO75" s="249"/>
      <c r="BP75" s="249"/>
      <c r="BQ75" s="249"/>
      <c r="BR75" s="249"/>
      <c r="BS75" s="249"/>
      <c r="BT75" s="249"/>
      <c r="BU75" s="249"/>
      <c r="BV75" s="249"/>
      <c r="BW75" s="249"/>
      <c r="BX75" s="249"/>
      <c r="BY75" s="249"/>
      <c r="BZ75" s="249"/>
      <c r="CA75" s="249"/>
      <c r="CB75" s="249"/>
      <c r="CC75" s="249"/>
      <c r="CD75" s="249"/>
      <c r="CE75" s="195"/>
      <c r="CF75" s="252"/>
    </row>
    <row r="76" spans="1:84" ht="12.6" customHeight="1" x14ac:dyDescent="0.25">
      <c r="A76" s="171"/>
      <c r="B76" s="175"/>
      <c r="C76" s="184"/>
      <c r="D76" s="184"/>
      <c r="E76" s="185"/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249"/>
      <c r="CE76" s="195"/>
      <c r="CF76" s="195"/>
    </row>
    <row r="77" spans="1:84" ht="12.6" customHeight="1" x14ac:dyDescent="0.25">
      <c r="A77" s="171"/>
      <c r="B77" s="175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/>
      <c r="AY77" s="249"/>
      <c r="AZ77" s="184"/>
      <c r="BA77" s="184"/>
      <c r="BB77" s="184"/>
      <c r="BC77" s="184"/>
      <c r="BD77" s="249"/>
      <c r="BE77" s="249"/>
      <c r="BF77" s="184"/>
      <c r="BG77" s="249"/>
      <c r="BH77" s="184"/>
      <c r="BI77" s="184"/>
      <c r="BJ77" s="249"/>
      <c r="BK77" s="184"/>
      <c r="BL77" s="184"/>
      <c r="BM77" s="184"/>
      <c r="BN77" s="249"/>
      <c r="BO77" s="249"/>
      <c r="BP77" s="249"/>
      <c r="BQ77" s="249"/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/>
      <c r="CD77" s="249"/>
      <c r="CE77" s="195"/>
      <c r="CF77" s="195"/>
    </row>
    <row r="78" spans="1:84" ht="12.6" customHeight="1" x14ac:dyDescent="0.25">
      <c r="A78" s="171"/>
      <c r="B78" s="175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/>
      <c r="AY78" s="249"/>
      <c r="AZ78" s="249"/>
      <c r="BA78" s="184"/>
      <c r="BB78" s="184"/>
      <c r="BC78" s="184"/>
      <c r="BD78" s="249"/>
      <c r="BE78" s="249"/>
      <c r="BF78" s="249"/>
      <c r="BG78" s="249"/>
      <c r="BH78" s="184"/>
      <c r="BI78" s="184"/>
      <c r="BJ78" s="249"/>
      <c r="BK78" s="184"/>
      <c r="BL78" s="184"/>
      <c r="BM78" s="184"/>
      <c r="BN78" s="249"/>
      <c r="BO78" s="249"/>
      <c r="BP78" s="249"/>
      <c r="BQ78" s="249"/>
      <c r="BR78" s="249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/>
      <c r="CD78" s="249"/>
      <c r="CE78" s="195"/>
      <c r="CF78" s="195"/>
    </row>
    <row r="79" spans="1:84" ht="12.6" customHeight="1" x14ac:dyDescent="0.25">
      <c r="A79" s="171"/>
      <c r="B79" s="175"/>
      <c r="C79" s="225"/>
      <c r="D79" s="225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/>
      <c r="AY79" s="249"/>
      <c r="AZ79" s="249"/>
      <c r="BA79" s="249"/>
      <c r="BB79" s="184"/>
      <c r="BC79" s="184"/>
      <c r="BD79" s="249"/>
      <c r="BE79" s="249"/>
      <c r="BF79" s="249"/>
      <c r="BG79" s="249"/>
      <c r="BH79" s="184"/>
      <c r="BI79" s="184"/>
      <c r="BJ79" s="249"/>
      <c r="BK79" s="184"/>
      <c r="BL79" s="184"/>
      <c r="BM79" s="184"/>
      <c r="BN79" s="249"/>
      <c r="BO79" s="249"/>
      <c r="BP79" s="249"/>
      <c r="BQ79" s="249"/>
      <c r="BR79" s="249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/>
      <c r="CD79" s="249"/>
      <c r="CE79" s="195"/>
      <c r="CF79" s="195"/>
    </row>
    <row r="80" spans="1:84" ht="21" customHeight="1" x14ac:dyDescent="0.25">
      <c r="A80" s="171"/>
      <c r="B80" s="175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/>
      <c r="AX80" s="249"/>
      <c r="AY80" s="249"/>
      <c r="AZ80" s="249"/>
      <c r="BA80" s="249"/>
      <c r="BB80" s="249"/>
      <c r="BC80" s="249"/>
      <c r="BD80" s="249"/>
      <c r="BE80" s="249"/>
      <c r="BF80" s="249"/>
      <c r="BG80" s="249"/>
      <c r="BH80" s="249"/>
      <c r="BI80" s="249"/>
      <c r="BJ80" s="249"/>
      <c r="BK80" s="249"/>
      <c r="BL80" s="249"/>
      <c r="BM80" s="249"/>
      <c r="BN80" s="249"/>
      <c r="BO80" s="249"/>
      <c r="BP80" s="249"/>
      <c r="BQ80" s="249"/>
      <c r="BR80" s="249"/>
      <c r="BS80" s="249"/>
      <c r="BT80" s="249"/>
      <c r="BU80" s="254"/>
      <c r="BV80" s="254"/>
      <c r="BW80" s="254"/>
      <c r="BX80" s="254"/>
      <c r="BY80" s="254"/>
      <c r="BZ80" s="254"/>
      <c r="CA80" s="254"/>
      <c r="CB80" s="254"/>
      <c r="CC80" s="249"/>
      <c r="CD80" s="249"/>
      <c r="CE80" s="255"/>
      <c r="CF80" s="255"/>
    </row>
    <row r="81" spans="1:5" ht="12.6" customHeight="1" x14ac:dyDescent="0.25">
      <c r="A81" s="208"/>
      <c r="B81" s="208"/>
      <c r="C81" s="208"/>
      <c r="D81" s="208"/>
      <c r="E81" s="208"/>
    </row>
    <row r="82" spans="1:5" ht="12.6" customHeight="1" x14ac:dyDescent="0.25">
      <c r="A82" s="171"/>
      <c r="B82" s="172"/>
      <c r="C82" s="282"/>
      <c r="D82" s="256"/>
      <c r="E82" s="175"/>
    </row>
    <row r="83" spans="1:5" ht="12.6" customHeight="1" x14ac:dyDescent="0.25">
      <c r="A83" s="173"/>
      <c r="B83" s="172"/>
      <c r="C83" s="227"/>
      <c r="D83" s="256"/>
      <c r="E83" s="175"/>
    </row>
    <row r="84" spans="1:5" ht="12.6" customHeight="1" x14ac:dyDescent="0.25">
      <c r="A84" s="173"/>
      <c r="B84" s="172"/>
      <c r="C84" s="230"/>
      <c r="D84" s="205"/>
      <c r="E84" s="204"/>
    </row>
    <row r="85" spans="1:5" ht="12.6" customHeight="1" x14ac:dyDescent="0.25">
      <c r="A85" s="173"/>
      <c r="B85" s="172"/>
      <c r="C85" s="271"/>
      <c r="D85" s="205"/>
      <c r="E85" s="204"/>
    </row>
    <row r="86" spans="1:5" ht="12.6" customHeight="1" x14ac:dyDescent="0.25">
      <c r="A86" s="173"/>
      <c r="B86" s="172"/>
      <c r="C86" s="231"/>
      <c r="D86" s="205"/>
      <c r="E86" s="204"/>
    </row>
    <row r="87" spans="1:5" ht="12.6" customHeight="1" x14ac:dyDescent="0.25">
      <c r="A87" s="173"/>
      <c r="B87" s="172"/>
      <c r="C87" s="230"/>
      <c r="D87" s="205"/>
      <c r="E87" s="204"/>
    </row>
    <row r="88" spans="1:5" ht="12.6" customHeight="1" x14ac:dyDescent="0.25">
      <c r="A88" s="173"/>
      <c r="B88" s="172"/>
      <c r="C88" s="230"/>
      <c r="D88" s="205"/>
      <c r="E88" s="204"/>
    </row>
    <row r="89" spans="1:5" ht="12.6" customHeight="1" x14ac:dyDescent="0.25">
      <c r="A89" s="173"/>
      <c r="B89" s="172"/>
      <c r="C89" s="230"/>
      <c r="D89" s="205"/>
      <c r="E89" s="204"/>
    </row>
    <row r="90" spans="1:5" ht="12.6" customHeight="1" x14ac:dyDescent="0.25">
      <c r="A90" s="173"/>
      <c r="B90" s="172"/>
      <c r="C90" s="230"/>
      <c r="D90" s="205"/>
      <c r="E90" s="204"/>
    </row>
    <row r="91" spans="1:5" ht="12.6" customHeight="1" x14ac:dyDescent="0.25">
      <c r="A91" s="173"/>
      <c r="B91" s="172"/>
      <c r="C91" s="230"/>
      <c r="D91" s="205"/>
      <c r="E91" s="204"/>
    </row>
    <row r="92" spans="1:5" ht="12.6" customHeight="1" x14ac:dyDescent="0.25">
      <c r="A92" s="173"/>
      <c r="B92" s="172"/>
      <c r="C92" s="226"/>
      <c r="D92" s="256"/>
      <c r="E92" s="175"/>
    </row>
    <row r="93" spans="1:5" ht="12.6" customHeight="1" x14ac:dyDescent="0.25">
      <c r="A93" s="173"/>
      <c r="B93" s="172"/>
      <c r="C93" s="270"/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/>
      <c r="B95" s="208"/>
      <c r="C95" s="208"/>
      <c r="D95" s="208"/>
      <c r="E95" s="208"/>
    </row>
    <row r="96" spans="1:5" ht="12.6" customHeight="1" x14ac:dyDescent="0.25">
      <c r="A96" s="257"/>
      <c r="B96" s="257"/>
      <c r="C96" s="257"/>
      <c r="D96" s="257"/>
      <c r="E96" s="257"/>
    </row>
    <row r="97" spans="1:5" ht="12.6" customHeight="1" x14ac:dyDescent="0.25">
      <c r="A97" s="173"/>
      <c r="B97" s="172"/>
      <c r="C97" s="189"/>
      <c r="D97" s="175"/>
      <c r="E97" s="175"/>
    </row>
    <row r="98" spans="1:5" ht="12.6" customHeight="1" x14ac:dyDescent="0.25">
      <c r="A98" s="173"/>
      <c r="B98" s="172"/>
      <c r="C98" s="189"/>
      <c r="D98" s="175"/>
      <c r="E98" s="175"/>
    </row>
    <row r="99" spans="1:5" ht="12.6" customHeight="1" x14ac:dyDescent="0.25">
      <c r="A99" s="173"/>
      <c r="B99" s="172"/>
      <c r="C99" s="189"/>
      <c r="D99" s="175"/>
      <c r="E99" s="175"/>
    </row>
    <row r="100" spans="1:5" ht="12.6" customHeight="1" x14ac:dyDescent="0.25">
      <c r="A100" s="257"/>
      <c r="B100" s="257"/>
      <c r="C100" s="257"/>
      <c r="D100" s="257"/>
      <c r="E100" s="257"/>
    </row>
    <row r="101" spans="1:5" ht="12.6" customHeight="1" x14ac:dyDescent="0.25">
      <c r="A101" s="173"/>
      <c r="B101" s="172"/>
      <c r="C101" s="189"/>
      <c r="D101" s="175"/>
      <c r="E101" s="175"/>
    </row>
    <row r="102" spans="1:5" ht="12.6" customHeight="1" x14ac:dyDescent="0.25">
      <c r="A102" s="173"/>
      <c r="B102" s="172"/>
      <c r="C102" s="222"/>
      <c r="D102" s="175"/>
      <c r="E102" s="175"/>
    </row>
    <row r="103" spans="1:5" ht="12.6" customHeight="1" x14ac:dyDescent="0.25">
      <c r="A103" s="257"/>
      <c r="B103" s="257"/>
      <c r="C103" s="257"/>
      <c r="D103" s="257"/>
      <c r="E103" s="257"/>
    </row>
    <row r="104" spans="1:5" ht="12.6" customHeight="1" x14ac:dyDescent="0.25">
      <c r="A104" s="173"/>
      <c r="B104" s="172"/>
      <c r="C104" s="189"/>
      <c r="D104" s="175"/>
      <c r="E104" s="175"/>
    </row>
    <row r="105" spans="1:5" ht="12.6" customHeight="1" x14ac:dyDescent="0.25">
      <c r="A105" s="173"/>
      <c r="B105" s="172"/>
      <c r="C105" s="189"/>
      <c r="D105" s="175"/>
      <c r="E105" s="175"/>
    </row>
    <row r="106" spans="1:5" ht="12.6" customHeight="1" x14ac:dyDescent="0.25">
      <c r="A106" s="173"/>
      <c r="B106" s="172"/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/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/>
      <c r="B110" s="175"/>
      <c r="C110" s="182"/>
      <c r="D110" s="170"/>
      <c r="E110" s="175"/>
    </row>
    <row r="111" spans="1:5" ht="12.6" customHeight="1" x14ac:dyDescent="0.25">
      <c r="A111" s="173"/>
      <c r="B111" s="172"/>
      <c r="C111" s="189"/>
      <c r="D111" s="189"/>
      <c r="E111" s="175"/>
    </row>
    <row r="112" spans="1:5" ht="12.6" customHeight="1" x14ac:dyDescent="0.25">
      <c r="A112" s="173"/>
      <c r="B112" s="172"/>
      <c r="C112" s="189"/>
      <c r="D112" s="174"/>
      <c r="E112" s="175"/>
    </row>
    <row r="113" spans="1:5" ht="12.6" customHeight="1" x14ac:dyDescent="0.25">
      <c r="A113" s="173"/>
      <c r="B113" s="172"/>
      <c r="C113" s="189"/>
      <c r="D113" s="174"/>
      <c r="E113" s="175"/>
    </row>
    <row r="114" spans="1:5" ht="12.6" customHeight="1" x14ac:dyDescent="0.25">
      <c r="A114" s="173"/>
      <c r="B114" s="172"/>
      <c r="C114" s="189"/>
      <c r="D114" s="174"/>
      <c r="E114" s="175"/>
    </row>
    <row r="115" spans="1:5" ht="12.6" customHeight="1" x14ac:dyDescent="0.25">
      <c r="A115" s="171"/>
      <c r="B115" s="175"/>
      <c r="C115" s="182"/>
      <c r="D115" s="175"/>
      <c r="E115" s="175"/>
    </row>
    <row r="116" spans="1:5" ht="12.6" customHeight="1" x14ac:dyDescent="0.25">
      <c r="A116" s="173"/>
      <c r="B116" s="172"/>
      <c r="C116" s="189"/>
      <c r="D116" s="175"/>
      <c r="E116" s="175"/>
    </row>
    <row r="117" spans="1:5" ht="12.6" customHeight="1" x14ac:dyDescent="0.25">
      <c r="A117" s="173"/>
      <c r="B117" s="172"/>
      <c r="C117" s="189"/>
      <c r="D117" s="175"/>
      <c r="E117" s="175"/>
    </row>
    <row r="118" spans="1:5" ht="12.6" customHeight="1" x14ac:dyDescent="0.25">
      <c r="A118" s="173"/>
      <c r="B118" s="172"/>
      <c r="C118" s="189"/>
      <c r="D118" s="175"/>
      <c r="E118" s="175"/>
    </row>
    <row r="119" spans="1:5" ht="12.6" customHeight="1" x14ac:dyDescent="0.25">
      <c r="A119" s="173"/>
      <c r="B119" s="172"/>
      <c r="C119" s="189"/>
      <c r="D119" s="175"/>
      <c r="E119" s="175"/>
    </row>
    <row r="120" spans="1:5" ht="12.6" customHeight="1" x14ac:dyDescent="0.25">
      <c r="A120" s="173"/>
      <c r="B120" s="172"/>
      <c r="C120" s="189"/>
      <c r="D120" s="175"/>
      <c r="E120" s="175"/>
    </row>
    <row r="121" spans="1:5" ht="12.6" customHeight="1" x14ac:dyDescent="0.25">
      <c r="A121" s="173"/>
      <c r="B121" s="172"/>
      <c r="C121" s="189"/>
      <c r="D121" s="175"/>
      <c r="E121" s="175"/>
    </row>
    <row r="122" spans="1:5" ht="12.6" customHeight="1" x14ac:dyDescent="0.25">
      <c r="A122" s="173"/>
      <c r="B122" s="172"/>
      <c r="C122" s="189"/>
      <c r="D122" s="175"/>
      <c r="E122" s="175"/>
    </row>
    <row r="123" spans="1:5" ht="12.6" customHeight="1" x14ac:dyDescent="0.25">
      <c r="A123" s="173"/>
      <c r="B123" s="172"/>
      <c r="C123" s="189"/>
      <c r="D123" s="175"/>
      <c r="E123" s="175"/>
    </row>
    <row r="124" spans="1:5" ht="12.6" customHeight="1" x14ac:dyDescent="0.25">
      <c r="A124" s="173"/>
      <c r="B124" s="172"/>
      <c r="C124" s="189"/>
      <c r="D124" s="175"/>
      <c r="E124" s="175"/>
    </row>
    <row r="125" spans="1:5" ht="12.6" customHeight="1" x14ac:dyDescent="0.25">
      <c r="A125" s="173"/>
      <c r="B125" s="172"/>
      <c r="C125" s="189"/>
      <c r="D125" s="175"/>
      <c r="E125" s="175"/>
    </row>
    <row r="126" spans="1:5" ht="12.6" customHeight="1" x14ac:dyDescent="0.25">
      <c r="A126" s="173"/>
      <c r="B126" s="172"/>
      <c r="C126" s="189"/>
      <c r="D126" s="175"/>
      <c r="E126" s="175"/>
    </row>
    <row r="127" spans="1:5" ht="12.6" customHeight="1" x14ac:dyDescent="0.25">
      <c r="A127" s="173"/>
      <c r="B127" s="175"/>
      <c r="C127" s="191"/>
      <c r="D127" s="175"/>
      <c r="E127" s="175"/>
    </row>
    <row r="128" spans="1:5" ht="12.6" customHeight="1" x14ac:dyDescent="0.25">
      <c r="A128" s="173"/>
      <c r="B128" s="172"/>
      <c r="C128" s="189"/>
      <c r="D128" s="175"/>
      <c r="E128" s="175"/>
    </row>
    <row r="129" spans="1:6" ht="12.6" customHeight="1" x14ac:dyDescent="0.25">
      <c r="A129" s="173"/>
      <c r="B129" s="172"/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/>
      <c r="B131" s="172"/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/>
      <c r="B136" s="207"/>
      <c r="C136" s="207"/>
      <c r="D136" s="207"/>
      <c r="E136" s="207"/>
    </row>
    <row r="137" spans="1:6" ht="12.6" customHeight="1" x14ac:dyDescent="0.25">
      <c r="A137" s="258"/>
      <c r="B137" s="176"/>
      <c r="C137" s="192"/>
      <c r="D137" s="176"/>
      <c r="E137" s="176"/>
    </row>
    <row r="138" spans="1:6" ht="12.6" customHeight="1" x14ac:dyDescent="0.25">
      <c r="A138" s="173"/>
      <c r="B138" s="174"/>
      <c r="C138" s="189"/>
      <c r="D138" s="174"/>
      <c r="E138" s="175"/>
    </row>
    <row r="139" spans="1:6" ht="12.6" customHeight="1" x14ac:dyDescent="0.25">
      <c r="A139" s="173"/>
      <c r="B139" s="174"/>
      <c r="C139" s="189"/>
      <c r="D139" s="174"/>
      <c r="E139" s="175"/>
    </row>
    <row r="140" spans="1:6" ht="12.6" customHeight="1" x14ac:dyDescent="0.25">
      <c r="A140" s="173"/>
      <c r="B140" s="174"/>
      <c r="C140" s="174"/>
      <c r="D140" s="174"/>
      <c r="E140" s="175"/>
    </row>
    <row r="141" spans="1:6" ht="12.6" customHeight="1" x14ac:dyDescent="0.25">
      <c r="A141" s="173"/>
      <c r="B141" s="174"/>
      <c r="C141" s="189"/>
      <c r="D141" s="174"/>
      <c r="E141" s="175"/>
      <c r="F141" s="199"/>
    </row>
    <row r="142" spans="1:6" ht="12.6" customHeight="1" x14ac:dyDescent="0.25">
      <c r="A142" s="173"/>
      <c r="B142" s="174"/>
      <c r="C142" s="189"/>
      <c r="D142" s="174"/>
      <c r="E142" s="175"/>
      <c r="F142" s="199"/>
    </row>
    <row r="143" spans="1:6" ht="12.6" customHeight="1" x14ac:dyDescent="0.25">
      <c r="A143" s="258"/>
      <c r="B143" s="176"/>
      <c r="C143" s="192"/>
      <c r="D143" s="176"/>
      <c r="E143" s="176"/>
    </row>
    <row r="144" spans="1:6" ht="12.6" customHeight="1" x14ac:dyDescent="0.25">
      <c r="A144" s="173"/>
      <c r="B144" s="174"/>
      <c r="C144" s="189"/>
      <c r="D144" s="174"/>
      <c r="E144" s="175"/>
    </row>
    <row r="145" spans="1:5" ht="12.6" customHeight="1" x14ac:dyDescent="0.25">
      <c r="A145" s="173"/>
      <c r="B145" s="174"/>
      <c r="C145" s="189"/>
      <c r="D145" s="174"/>
      <c r="E145" s="175"/>
    </row>
    <row r="146" spans="1:5" ht="12.6" customHeight="1" x14ac:dyDescent="0.25">
      <c r="A146" s="173"/>
      <c r="B146" s="174"/>
      <c r="C146" s="189"/>
      <c r="D146" s="174"/>
      <c r="E146" s="175"/>
    </row>
    <row r="147" spans="1:5" ht="12.6" customHeight="1" x14ac:dyDescent="0.25">
      <c r="A147" s="173"/>
      <c r="B147" s="174"/>
      <c r="C147" s="189"/>
      <c r="D147" s="174"/>
      <c r="E147" s="175"/>
    </row>
    <row r="148" spans="1:5" ht="12.6" customHeight="1" x14ac:dyDescent="0.25">
      <c r="A148" s="173"/>
      <c r="B148" s="174"/>
      <c r="C148" s="189"/>
      <c r="D148" s="174"/>
      <c r="E148" s="175"/>
    </row>
    <row r="149" spans="1:5" ht="12.6" customHeight="1" x14ac:dyDescent="0.25">
      <c r="A149" s="258"/>
      <c r="B149" s="176"/>
      <c r="C149" s="192"/>
      <c r="D149" s="176"/>
      <c r="E149" s="176"/>
    </row>
    <row r="150" spans="1:5" ht="12.6" customHeight="1" x14ac:dyDescent="0.25">
      <c r="A150" s="173"/>
      <c r="B150" s="174"/>
      <c r="C150" s="189"/>
      <c r="D150" s="174"/>
      <c r="E150" s="175"/>
    </row>
    <row r="151" spans="1:5" ht="12.6" customHeight="1" x14ac:dyDescent="0.25">
      <c r="A151" s="173"/>
      <c r="B151" s="174"/>
      <c r="C151" s="189"/>
      <c r="D151" s="174"/>
      <c r="E151" s="175"/>
    </row>
    <row r="152" spans="1:5" ht="12.6" customHeight="1" x14ac:dyDescent="0.25">
      <c r="A152" s="173"/>
      <c r="B152" s="174"/>
      <c r="C152" s="189"/>
      <c r="D152" s="174"/>
      <c r="E152" s="175"/>
    </row>
    <row r="153" spans="1:5" ht="12.6" customHeight="1" x14ac:dyDescent="0.25">
      <c r="A153" s="173"/>
      <c r="B153" s="174"/>
      <c r="C153" s="189"/>
      <c r="D153" s="174"/>
      <c r="E153" s="175"/>
    </row>
    <row r="154" spans="1:5" ht="12.6" customHeight="1" x14ac:dyDescent="0.25">
      <c r="A154" s="173"/>
      <c r="B154" s="174"/>
      <c r="C154" s="189"/>
      <c r="D154" s="174"/>
      <c r="E154" s="175"/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/>
      <c r="B156" s="176"/>
      <c r="C156" s="192"/>
      <c r="D156" s="175"/>
      <c r="E156" s="175"/>
    </row>
    <row r="157" spans="1:5" ht="12.6" customHeight="1" x14ac:dyDescent="0.25">
      <c r="A157" s="177"/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/>
      <c r="B163" s="208"/>
      <c r="C163" s="208"/>
      <c r="D163" s="208"/>
      <c r="E163" s="208"/>
    </row>
    <row r="164" spans="1:5" ht="11.4" customHeight="1" x14ac:dyDescent="0.25">
      <c r="A164" s="257"/>
      <c r="B164" s="257"/>
      <c r="C164" s="257"/>
      <c r="D164" s="257"/>
      <c r="E164" s="257"/>
    </row>
    <row r="165" spans="1:5" ht="11.4" customHeight="1" x14ac:dyDescent="0.25">
      <c r="A165" s="173"/>
      <c r="B165" s="172"/>
      <c r="C165" s="189"/>
      <c r="D165" s="175"/>
      <c r="E165" s="175"/>
    </row>
    <row r="166" spans="1:5" ht="11.4" customHeight="1" x14ac:dyDescent="0.25">
      <c r="A166" s="173"/>
      <c r="B166" s="172"/>
      <c r="C166" s="189"/>
      <c r="D166" s="175"/>
      <c r="E166" s="175"/>
    </row>
    <row r="167" spans="1:5" ht="11.4" customHeight="1" x14ac:dyDescent="0.25">
      <c r="A167" s="177"/>
      <c r="B167" s="172"/>
      <c r="C167" s="189"/>
      <c r="D167" s="175"/>
      <c r="E167" s="175"/>
    </row>
    <row r="168" spans="1:5" ht="11.4" customHeight="1" x14ac:dyDescent="0.25">
      <c r="A168" s="173"/>
      <c r="B168" s="172"/>
      <c r="C168" s="189"/>
      <c r="D168" s="175"/>
      <c r="E168" s="175"/>
    </row>
    <row r="169" spans="1:5" ht="11.4" customHeight="1" x14ac:dyDescent="0.25">
      <c r="A169" s="173"/>
      <c r="B169" s="172"/>
      <c r="C169" s="189"/>
      <c r="D169" s="175"/>
      <c r="E169" s="175"/>
    </row>
    <row r="170" spans="1:5" ht="11.4" customHeight="1" x14ac:dyDescent="0.25">
      <c r="A170" s="173"/>
      <c r="B170" s="172"/>
      <c r="C170" s="189"/>
      <c r="D170" s="175"/>
      <c r="E170" s="175"/>
    </row>
    <row r="171" spans="1:5" ht="11.4" customHeight="1" x14ac:dyDescent="0.25">
      <c r="A171" s="173"/>
      <c r="B171" s="172"/>
      <c r="C171" s="189"/>
      <c r="D171" s="175"/>
      <c r="E171" s="175"/>
    </row>
    <row r="172" spans="1:5" ht="11.4" customHeight="1" x14ac:dyDescent="0.25">
      <c r="A172" s="173"/>
      <c r="B172" s="172"/>
      <c r="C172" s="189"/>
      <c r="D172" s="175"/>
      <c r="E172" s="175"/>
    </row>
    <row r="173" spans="1:5" ht="11.4" customHeight="1" x14ac:dyDescent="0.25">
      <c r="A173" s="173"/>
      <c r="B173" s="175"/>
      <c r="C173" s="191"/>
      <c r="D173" s="175"/>
      <c r="E173" s="175"/>
    </row>
    <row r="174" spans="1:5" ht="11.4" customHeight="1" x14ac:dyDescent="0.25">
      <c r="A174" s="257"/>
      <c r="B174" s="257"/>
      <c r="C174" s="257"/>
      <c r="D174" s="257"/>
      <c r="E174" s="257"/>
    </row>
    <row r="175" spans="1:5" ht="11.4" customHeight="1" x14ac:dyDescent="0.25">
      <c r="A175" s="173"/>
      <c r="B175" s="172"/>
      <c r="C175" s="189"/>
      <c r="D175" s="175"/>
      <c r="E175" s="175"/>
    </row>
    <row r="176" spans="1:5" ht="11.4" customHeight="1" x14ac:dyDescent="0.25">
      <c r="A176" s="173"/>
      <c r="B176" s="172"/>
      <c r="C176" s="189"/>
      <c r="D176" s="175"/>
      <c r="E176" s="175"/>
    </row>
    <row r="177" spans="1:5" ht="11.4" customHeight="1" x14ac:dyDescent="0.25">
      <c r="A177" s="173"/>
      <c r="B177" s="175"/>
      <c r="C177" s="191"/>
      <c r="D177" s="175"/>
      <c r="E177" s="175"/>
    </row>
    <row r="178" spans="1:5" ht="11.4" customHeight="1" x14ac:dyDescent="0.25">
      <c r="A178" s="257"/>
      <c r="B178" s="257"/>
      <c r="C178" s="257"/>
      <c r="D178" s="257"/>
      <c r="E178" s="257"/>
    </row>
    <row r="179" spans="1:5" ht="11.4" customHeight="1" x14ac:dyDescent="0.25">
      <c r="A179" s="173"/>
      <c r="B179" s="172"/>
      <c r="C179" s="189"/>
      <c r="D179" s="175"/>
      <c r="E179" s="175"/>
    </row>
    <row r="180" spans="1:5" ht="11.4" customHeight="1" x14ac:dyDescent="0.25">
      <c r="A180" s="173"/>
      <c r="B180" s="172"/>
      <c r="C180" s="189"/>
      <c r="D180" s="175"/>
      <c r="E180" s="175"/>
    </row>
    <row r="181" spans="1:5" ht="11.4" customHeight="1" x14ac:dyDescent="0.25">
      <c r="A181" s="173"/>
      <c r="B181" s="175"/>
      <c r="C181" s="191"/>
      <c r="D181" s="175"/>
      <c r="E181" s="175"/>
    </row>
    <row r="182" spans="1:5" ht="11.4" customHeight="1" x14ac:dyDescent="0.25">
      <c r="A182" s="257"/>
      <c r="B182" s="257"/>
      <c r="C182" s="257"/>
      <c r="D182" s="257"/>
      <c r="E182" s="257"/>
    </row>
    <row r="183" spans="1:5" ht="11.4" customHeight="1" x14ac:dyDescent="0.25">
      <c r="A183" s="173"/>
      <c r="B183" s="172"/>
      <c r="C183" s="189"/>
      <c r="D183" s="175"/>
      <c r="E183" s="175"/>
    </row>
    <row r="184" spans="1:5" ht="11.4" customHeight="1" x14ac:dyDescent="0.25">
      <c r="A184" s="173"/>
      <c r="B184" s="172"/>
      <c r="C184" s="189"/>
      <c r="D184" s="175"/>
      <c r="E184" s="175"/>
    </row>
    <row r="185" spans="1:5" ht="11.4" customHeight="1" x14ac:dyDescent="0.25">
      <c r="A185" s="173"/>
      <c r="B185" s="172"/>
      <c r="C185" s="189"/>
      <c r="D185" s="175"/>
      <c r="E185" s="175"/>
    </row>
    <row r="186" spans="1:5" ht="11.4" customHeight="1" x14ac:dyDescent="0.25">
      <c r="A186" s="173"/>
      <c r="B186" s="175"/>
      <c r="C186" s="191"/>
      <c r="D186" s="175"/>
      <c r="E186" s="175"/>
    </row>
    <row r="187" spans="1:5" ht="11.4" customHeight="1" x14ac:dyDescent="0.25">
      <c r="A187" s="257"/>
      <c r="B187" s="257"/>
      <c r="C187" s="257"/>
      <c r="D187" s="257"/>
      <c r="E187" s="257"/>
    </row>
    <row r="188" spans="1:5" ht="11.4" customHeight="1" x14ac:dyDescent="0.25">
      <c r="A188" s="173"/>
      <c r="B188" s="172"/>
      <c r="C188" s="189"/>
      <c r="D188" s="175"/>
      <c r="E188" s="175"/>
    </row>
    <row r="189" spans="1:5" ht="11.4" customHeight="1" x14ac:dyDescent="0.25">
      <c r="A189" s="173"/>
      <c r="B189" s="172"/>
      <c r="C189" s="189"/>
      <c r="D189" s="175"/>
      <c r="E189" s="175"/>
    </row>
    <row r="190" spans="1:5" ht="11.4" customHeight="1" x14ac:dyDescent="0.25">
      <c r="A190" s="173"/>
      <c r="B190" s="175"/>
      <c r="C190" s="191"/>
      <c r="D190" s="175"/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/>
      <c r="B192" s="208"/>
      <c r="C192" s="208"/>
      <c r="D192" s="208"/>
      <c r="E192" s="208"/>
    </row>
    <row r="193" spans="1:8" ht="12.6" customHeight="1" x14ac:dyDescent="0.25">
      <c r="A193" s="207"/>
      <c r="B193" s="208"/>
      <c r="C193" s="208"/>
      <c r="D193" s="208"/>
      <c r="E193" s="208"/>
    </row>
    <row r="194" spans="1:8" ht="12.6" customHeight="1" x14ac:dyDescent="0.25">
      <c r="A194" s="171"/>
      <c r="B194" s="170"/>
      <c r="C194" s="182"/>
      <c r="D194" s="170"/>
      <c r="E194" s="170"/>
    </row>
    <row r="195" spans="1:8" ht="12.6" customHeight="1" x14ac:dyDescent="0.25">
      <c r="A195" s="173"/>
      <c r="B195" s="174"/>
      <c r="C195" s="189"/>
      <c r="D195" s="174"/>
      <c r="E195" s="175"/>
    </row>
    <row r="196" spans="1:8" ht="12.6" customHeight="1" x14ac:dyDescent="0.25">
      <c r="A196" s="173"/>
      <c r="B196" s="174"/>
      <c r="C196" s="189"/>
      <c r="D196" s="174"/>
      <c r="E196" s="175"/>
    </row>
    <row r="197" spans="1:8" ht="12.6" customHeight="1" x14ac:dyDescent="0.25">
      <c r="A197" s="173"/>
      <c r="B197" s="174"/>
      <c r="C197" s="189"/>
      <c r="D197" s="174"/>
      <c r="E197" s="175"/>
    </row>
    <row r="198" spans="1:8" ht="12.6" customHeight="1" x14ac:dyDescent="0.25">
      <c r="A198" s="173"/>
      <c r="B198" s="174"/>
      <c r="C198" s="189"/>
      <c r="D198" s="174"/>
      <c r="E198" s="175"/>
    </row>
    <row r="199" spans="1:8" ht="12.6" customHeight="1" x14ac:dyDescent="0.25">
      <c r="A199" s="173"/>
      <c r="B199" s="174"/>
      <c r="C199" s="189"/>
      <c r="D199" s="174"/>
      <c r="E199" s="175"/>
    </row>
    <row r="200" spans="1:8" ht="12.6" customHeight="1" x14ac:dyDescent="0.25">
      <c r="A200" s="173"/>
      <c r="B200" s="174"/>
      <c r="C200" s="189"/>
      <c r="D200" s="174"/>
      <c r="E200" s="175"/>
    </row>
    <row r="201" spans="1:8" ht="12.6" customHeight="1" x14ac:dyDescent="0.25">
      <c r="A201" s="173"/>
      <c r="B201" s="174"/>
      <c r="C201" s="267"/>
      <c r="D201" s="174"/>
      <c r="E201" s="175"/>
    </row>
    <row r="202" spans="1:8" ht="12.6" customHeight="1" x14ac:dyDescent="0.25">
      <c r="A202" s="173"/>
      <c r="B202" s="174"/>
      <c r="C202" s="189"/>
      <c r="D202" s="174"/>
      <c r="E202" s="175"/>
    </row>
    <row r="203" spans="1:8" ht="12.6" customHeight="1" x14ac:dyDescent="0.25">
      <c r="A203" s="173"/>
      <c r="B203" s="174"/>
      <c r="C203" s="189"/>
      <c r="D203" s="174"/>
      <c r="E203" s="175"/>
    </row>
    <row r="204" spans="1:8" ht="12.6" customHeight="1" x14ac:dyDescent="0.25">
      <c r="A204" s="173"/>
      <c r="B204" s="175"/>
      <c r="C204" s="191"/>
      <c r="D204" s="175"/>
      <c r="E204" s="175"/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/>
      <c r="B206" s="207"/>
      <c r="C206" s="207"/>
      <c r="D206" s="207"/>
      <c r="E206" s="207"/>
    </row>
    <row r="207" spans="1:8" ht="12.6" customHeight="1" x14ac:dyDescent="0.25">
      <c r="A207" s="171"/>
      <c r="B207" s="170"/>
      <c r="C207" s="182"/>
      <c r="D207" s="170"/>
      <c r="E207" s="170"/>
      <c r="H207" s="259"/>
    </row>
    <row r="208" spans="1:8" ht="12.6" customHeight="1" x14ac:dyDescent="0.25">
      <c r="A208" s="173"/>
      <c r="B208" s="178"/>
      <c r="C208" s="193"/>
      <c r="D208" s="178"/>
      <c r="E208" s="175"/>
      <c r="H208" s="259"/>
    </row>
    <row r="209" spans="1:8" ht="12.6" customHeight="1" x14ac:dyDescent="0.25">
      <c r="A209" s="173"/>
      <c r="B209" s="174"/>
      <c r="C209" s="189"/>
      <c r="D209" s="174"/>
      <c r="E209" s="175"/>
      <c r="H209" s="259"/>
    </row>
    <row r="210" spans="1:8" ht="12.6" customHeight="1" x14ac:dyDescent="0.25">
      <c r="A210" s="173"/>
      <c r="B210" s="174"/>
      <c r="C210" s="189"/>
      <c r="D210" s="174"/>
      <c r="E210" s="175"/>
      <c r="H210" s="259"/>
    </row>
    <row r="211" spans="1:8" ht="12.6" customHeight="1" x14ac:dyDescent="0.25">
      <c r="A211" s="173"/>
      <c r="B211" s="174"/>
      <c r="C211" s="189"/>
      <c r="D211" s="174"/>
      <c r="E211" s="175"/>
      <c r="H211" s="259"/>
    </row>
    <row r="212" spans="1:8" ht="12.6" customHeight="1" x14ac:dyDescent="0.25">
      <c r="A212" s="173"/>
      <c r="B212" s="174"/>
      <c r="C212" s="189"/>
      <c r="D212" s="174"/>
      <c r="E212" s="175"/>
      <c r="H212" s="259"/>
    </row>
    <row r="213" spans="1:8" ht="12.6" customHeight="1" x14ac:dyDescent="0.25">
      <c r="A213" s="173"/>
      <c r="B213" s="174"/>
      <c r="C213" s="189"/>
      <c r="D213" s="174"/>
      <c r="E213" s="175"/>
      <c r="H213" s="259"/>
    </row>
    <row r="214" spans="1:8" ht="12.6" customHeight="1" x14ac:dyDescent="0.25">
      <c r="A214" s="173"/>
      <c r="B214" s="174"/>
      <c r="C214" s="189"/>
      <c r="D214" s="174"/>
      <c r="E214" s="175"/>
      <c r="H214" s="259"/>
    </row>
    <row r="215" spans="1:8" ht="12.6" customHeight="1" x14ac:dyDescent="0.25">
      <c r="A215" s="173"/>
      <c r="B215" s="174"/>
      <c r="C215" s="189"/>
      <c r="D215" s="174"/>
      <c r="E215" s="175"/>
      <c r="H215" s="259"/>
    </row>
    <row r="216" spans="1:8" ht="12.6" customHeight="1" x14ac:dyDescent="0.25">
      <c r="A216" s="173"/>
      <c r="B216" s="174"/>
      <c r="C216" s="189"/>
      <c r="D216" s="174"/>
      <c r="E216" s="175"/>
      <c r="H216" s="259"/>
    </row>
    <row r="217" spans="1:8" ht="12.6" customHeight="1" x14ac:dyDescent="0.25">
      <c r="A217" s="173"/>
      <c r="B217" s="175"/>
      <c r="C217" s="191"/>
      <c r="D217" s="175"/>
      <c r="E217" s="175"/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/>
      <c r="B219" s="208"/>
      <c r="C219" s="208"/>
      <c r="D219" s="208"/>
      <c r="E219" s="208"/>
    </row>
    <row r="220" spans="1:8" ht="12.6" customHeight="1" x14ac:dyDescent="0.25">
      <c r="A220" s="208"/>
      <c r="B220" s="299"/>
      <c r="C220" s="299"/>
      <c r="D220" s="208"/>
      <c r="E220" s="208"/>
    </row>
    <row r="221" spans="1:8" ht="12.6" customHeight="1" x14ac:dyDescent="0.25">
      <c r="A221" s="272"/>
      <c r="B221" s="208"/>
      <c r="C221" s="189"/>
      <c r="D221" s="172"/>
      <c r="E221" s="208"/>
    </row>
    <row r="222" spans="1:8" ht="12.6" customHeight="1" x14ac:dyDescent="0.25">
      <c r="A222" s="257"/>
      <c r="B222" s="257"/>
      <c r="C222" s="257"/>
      <c r="D222" s="257"/>
      <c r="E222" s="257"/>
    </row>
    <row r="223" spans="1:8" ht="12.6" customHeight="1" x14ac:dyDescent="0.25">
      <c r="A223" s="173"/>
      <c r="B223" s="172"/>
      <c r="C223" s="189"/>
      <c r="D223" s="175"/>
      <c r="E223" s="175"/>
    </row>
    <row r="224" spans="1:8" ht="12.6" customHeight="1" x14ac:dyDescent="0.25">
      <c r="A224" s="173"/>
      <c r="B224" s="172"/>
      <c r="C224" s="189"/>
      <c r="D224" s="175"/>
      <c r="E224" s="175"/>
    </row>
    <row r="225" spans="1:5" ht="12.6" customHeight="1" x14ac:dyDescent="0.25">
      <c r="A225" s="173"/>
      <c r="B225" s="172"/>
      <c r="C225" s="189"/>
      <c r="D225" s="175"/>
      <c r="E225" s="175"/>
    </row>
    <row r="226" spans="1:5" ht="12.6" customHeight="1" x14ac:dyDescent="0.25">
      <c r="A226" s="173"/>
      <c r="B226" s="172"/>
      <c r="C226" s="189"/>
      <c r="D226" s="175"/>
      <c r="E226" s="175"/>
    </row>
    <row r="227" spans="1:5" ht="12.6" customHeight="1" x14ac:dyDescent="0.25">
      <c r="A227" s="173"/>
      <c r="B227" s="172"/>
      <c r="C227" s="189"/>
      <c r="D227" s="175"/>
      <c r="E227" s="175"/>
    </row>
    <row r="228" spans="1:5" ht="12.6" customHeight="1" x14ac:dyDescent="0.25">
      <c r="A228" s="173"/>
      <c r="B228" s="172"/>
      <c r="C228" s="189"/>
      <c r="D228" s="175"/>
      <c r="E228" s="175"/>
    </row>
    <row r="229" spans="1:5" ht="12.6" customHeight="1" x14ac:dyDescent="0.25">
      <c r="A229" s="173"/>
      <c r="B229" s="175"/>
      <c r="C229" s="191"/>
      <c r="D229" s="175"/>
      <c r="E229" s="175"/>
    </row>
    <row r="230" spans="1:5" ht="12.6" customHeight="1" x14ac:dyDescent="0.25">
      <c r="A230" s="257"/>
      <c r="B230" s="257"/>
      <c r="C230" s="257"/>
      <c r="D230" s="257"/>
      <c r="E230" s="257"/>
    </row>
    <row r="231" spans="1:5" ht="12.6" customHeight="1" x14ac:dyDescent="0.25">
      <c r="A231" s="171"/>
      <c r="B231" s="172"/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/>
      <c r="B233" s="172"/>
      <c r="C233" s="189"/>
      <c r="D233" s="175"/>
      <c r="E233" s="175"/>
    </row>
    <row r="234" spans="1:5" ht="12.6" customHeight="1" x14ac:dyDescent="0.25">
      <c r="A234" s="171"/>
      <c r="B234" s="172"/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/>
      <c r="B236" s="175"/>
      <c r="C236" s="191"/>
      <c r="D236" s="175"/>
      <c r="E236" s="175"/>
    </row>
    <row r="237" spans="1:5" ht="12.6" customHeight="1" x14ac:dyDescent="0.25">
      <c r="A237" s="257"/>
      <c r="B237" s="257"/>
      <c r="C237" s="257"/>
      <c r="D237" s="257"/>
      <c r="E237" s="257"/>
    </row>
    <row r="238" spans="1:5" ht="12.6" customHeight="1" x14ac:dyDescent="0.25">
      <c r="A238" s="173"/>
      <c r="B238" s="172"/>
      <c r="C238" s="189"/>
      <c r="D238" s="175"/>
      <c r="E238" s="175"/>
    </row>
    <row r="239" spans="1:5" ht="12.6" customHeight="1" x14ac:dyDescent="0.25">
      <c r="A239" s="173"/>
      <c r="B239" s="172"/>
      <c r="C239" s="189"/>
      <c r="D239" s="175"/>
      <c r="E239" s="175"/>
    </row>
    <row r="240" spans="1:5" ht="12.6" customHeight="1" x14ac:dyDescent="0.25">
      <c r="A240" s="173"/>
      <c r="B240" s="175"/>
      <c r="C240" s="191"/>
      <c r="D240" s="175"/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/>
      <c r="B242" s="175"/>
      <c r="C242" s="191"/>
      <c r="D242" s="175"/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/>
      <c r="B248" s="208"/>
      <c r="C248" s="208"/>
      <c r="D248" s="208"/>
      <c r="E248" s="208"/>
    </row>
    <row r="249" spans="1:5" ht="11.25" customHeight="1" x14ac:dyDescent="0.25">
      <c r="A249" s="257"/>
      <c r="B249" s="257"/>
      <c r="C249" s="257"/>
      <c r="D249" s="257"/>
      <c r="E249" s="257"/>
    </row>
    <row r="250" spans="1:5" ht="12.45" customHeight="1" x14ac:dyDescent="0.25">
      <c r="A250" s="173"/>
      <c r="B250" s="172"/>
      <c r="C250" s="189"/>
      <c r="D250" s="175"/>
      <c r="E250" s="175"/>
    </row>
    <row r="251" spans="1:5" ht="12.45" customHeight="1" x14ac:dyDescent="0.25">
      <c r="A251" s="173"/>
      <c r="B251" s="172"/>
      <c r="C251" s="189"/>
      <c r="D251" s="175"/>
      <c r="E251" s="175"/>
    </row>
    <row r="252" spans="1:5" ht="12.45" customHeight="1" x14ac:dyDescent="0.25">
      <c r="A252" s="173"/>
      <c r="B252" s="172"/>
      <c r="C252" s="189"/>
      <c r="D252" s="175"/>
      <c r="E252" s="175"/>
    </row>
    <row r="253" spans="1:5" ht="12.45" customHeight="1" x14ac:dyDescent="0.25">
      <c r="A253" s="173"/>
      <c r="B253" s="172"/>
      <c r="C253" s="189"/>
      <c r="D253" s="175"/>
      <c r="E253" s="175"/>
    </row>
    <row r="254" spans="1:5" ht="12.45" customHeight="1" x14ac:dyDescent="0.25">
      <c r="A254" s="173"/>
      <c r="B254" s="172"/>
      <c r="C254" s="189"/>
      <c r="D254" s="175"/>
      <c r="E254" s="175"/>
    </row>
    <row r="255" spans="1:5" ht="12.45" customHeight="1" x14ac:dyDescent="0.25">
      <c r="A255" s="173"/>
      <c r="B255" s="172"/>
      <c r="C255" s="189"/>
      <c r="D255" s="175"/>
      <c r="E255" s="175"/>
    </row>
    <row r="256" spans="1:5" ht="12.45" customHeight="1" x14ac:dyDescent="0.25">
      <c r="A256" s="173"/>
      <c r="B256" s="172"/>
      <c r="C256" s="189"/>
      <c r="D256" s="175"/>
      <c r="E256" s="175"/>
    </row>
    <row r="257" spans="1:5" ht="12.45" customHeight="1" x14ac:dyDescent="0.25">
      <c r="A257" s="173"/>
      <c r="B257" s="172"/>
      <c r="C257" s="189"/>
      <c r="D257" s="175"/>
      <c r="E257" s="175"/>
    </row>
    <row r="258" spans="1:5" ht="12.45" customHeight="1" x14ac:dyDescent="0.25">
      <c r="A258" s="173"/>
      <c r="B258" s="172"/>
      <c r="C258" s="189"/>
      <c r="D258" s="175"/>
      <c r="E258" s="175"/>
    </row>
    <row r="259" spans="1:5" ht="12.45" customHeight="1" x14ac:dyDescent="0.25">
      <c r="A259" s="173"/>
      <c r="B259" s="172"/>
      <c r="C259" s="189"/>
      <c r="D259" s="175"/>
      <c r="E259" s="175"/>
    </row>
    <row r="260" spans="1:5" ht="12.45" customHeight="1" x14ac:dyDescent="0.25">
      <c r="A260" s="173"/>
      <c r="B260" s="175"/>
      <c r="C260" s="191"/>
      <c r="D260" s="175"/>
      <c r="E260" s="175"/>
    </row>
    <row r="261" spans="1:5" ht="11.25" customHeight="1" x14ac:dyDescent="0.25">
      <c r="A261" s="257"/>
      <c r="B261" s="257"/>
      <c r="C261" s="257"/>
      <c r="D261" s="257"/>
      <c r="E261" s="257"/>
    </row>
    <row r="262" spans="1:5" ht="12.45" customHeight="1" x14ac:dyDescent="0.25">
      <c r="A262" s="173"/>
      <c r="B262" s="172"/>
      <c r="C262" s="287"/>
      <c r="D262" s="175"/>
      <c r="E262" s="175"/>
    </row>
    <row r="263" spans="1:5" ht="12.45" customHeight="1" x14ac:dyDescent="0.25">
      <c r="A263" s="173"/>
      <c r="B263" s="172"/>
      <c r="C263" s="287"/>
      <c r="D263" s="175"/>
      <c r="E263" s="175"/>
    </row>
    <row r="264" spans="1:5" ht="12.45" customHeight="1" x14ac:dyDescent="0.25">
      <c r="A264" s="173"/>
      <c r="B264" s="172"/>
      <c r="C264" s="189"/>
      <c r="D264" s="175"/>
      <c r="E264" s="175"/>
    </row>
    <row r="265" spans="1:5" ht="12.45" customHeight="1" x14ac:dyDescent="0.25">
      <c r="A265" s="173"/>
      <c r="B265" s="175"/>
      <c r="C265" s="191"/>
      <c r="D265" s="175"/>
      <c r="E265" s="175"/>
    </row>
    <row r="266" spans="1:5" ht="11.25" customHeight="1" x14ac:dyDescent="0.25">
      <c r="A266" s="257"/>
      <c r="B266" s="257"/>
      <c r="C266" s="257"/>
      <c r="D266" s="257"/>
      <c r="E266" s="257"/>
    </row>
    <row r="267" spans="1:5" ht="12.45" customHeight="1" x14ac:dyDescent="0.25">
      <c r="A267" s="173"/>
      <c r="B267" s="172"/>
      <c r="C267" s="189"/>
      <c r="D267" s="175"/>
      <c r="E267" s="175"/>
    </row>
    <row r="268" spans="1:5" ht="12.45" customHeight="1" x14ac:dyDescent="0.25">
      <c r="A268" s="173"/>
      <c r="B268" s="172"/>
      <c r="C268" s="189"/>
      <c r="D268" s="175"/>
      <c r="E268" s="175"/>
    </row>
    <row r="269" spans="1:5" ht="12.45" customHeight="1" x14ac:dyDescent="0.25">
      <c r="A269" s="173"/>
      <c r="B269" s="172"/>
      <c r="C269" s="189"/>
      <c r="D269" s="175"/>
      <c r="E269" s="175"/>
    </row>
    <row r="270" spans="1:5" ht="12.45" customHeight="1" x14ac:dyDescent="0.25">
      <c r="A270" s="173"/>
      <c r="B270" s="172"/>
      <c r="C270" s="189"/>
      <c r="D270" s="175"/>
      <c r="E270" s="175"/>
    </row>
    <row r="271" spans="1:5" ht="12.45" customHeight="1" x14ac:dyDescent="0.25">
      <c r="A271" s="173"/>
      <c r="B271" s="172"/>
      <c r="C271" s="189"/>
      <c r="D271" s="175"/>
      <c r="E271" s="175"/>
    </row>
    <row r="272" spans="1:5" ht="12.45" customHeight="1" x14ac:dyDescent="0.25">
      <c r="A272" s="173"/>
      <c r="B272" s="172"/>
      <c r="C272" s="189"/>
      <c r="D272" s="175"/>
      <c r="E272" s="175"/>
    </row>
    <row r="273" spans="1:5" ht="12.45" customHeight="1" x14ac:dyDescent="0.25">
      <c r="A273" s="173"/>
      <c r="B273" s="172"/>
      <c r="C273" s="189"/>
      <c r="D273" s="175"/>
      <c r="E273" s="175"/>
    </row>
    <row r="274" spans="1:5" ht="12.45" customHeight="1" x14ac:dyDescent="0.25">
      <c r="A274" s="173"/>
      <c r="B274" s="172"/>
      <c r="C274" s="189"/>
      <c r="D274" s="175"/>
      <c r="E274" s="175"/>
    </row>
    <row r="275" spans="1:5" ht="12.45" customHeight="1" x14ac:dyDescent="0.25">
      <c r="A275" s="173"/>
      <c r="B275" s="175"/>
      <c r="C275" s="191"/>
      <c r="D275" s="175"/>
      <c r="E275" s="175"/>
    </row>
    <row r="276" spans="1:5" ht="12.6" customHeight="1" x14ac:dyDescent="0.25">
      <c r="A276" s="173"/>
      <c r="B276" s="172"/>
      <c r="C276" s="189"/>
      <c r="D276" s="175"/>
      <c r="E276" s="175"/>
    </row>
    <row r="277" spans="1:5" ht="12.6" customHeight="1" x14ac:dyDescent="0.25">
      <c r="A277" s="173"/>
      <c r="B277" s="175"/>
      <c r="C277" s="191"/>
      <c r="D277" s="175"/>
      <c r="E277" s="175"/>
    </row>
    <row r="278" spans="1:5" ht="12.6" customHeight="1" x14ac:dyDescent="0.25">
      <c r="A278" s="257"/>
      <c r="B278" s="257"/>
      <c r="C278" s="257"/>
      <c r="D278" s="257"/>
      <c r="E278" s="257"/>
    </row>
    <row r="279" spans="1:5" ht="12.6" customHeight="1" x14ac:dyDescent="0.25">
      <c r="A279" s="173"/>
      <c r="B279" s="172"/>
      <c r="C279" s="287"/>
      <c r="D279" s="175"/>
      <c r="E279" s="175"/>
    </row>
    <row r="280" spans="1:5" ht="12.6" customHeight="1" x14ac:dyDescent="0.25">
      <c r="A280" s="173"/>
      <c r="B280" s="172"/>
      <c r="C280" s="287"/>
      <c r="D280" s="175"/>
      <c r="E280" s="175"/>
    </row>
    <row r="281" spans="1:5" ht="12.6" customHeight="1" x14ac:dyDescent="0.25">
      <c r="A281" s="173"/>
      <c r="B281" s="172"/>
      <c r="C281" s="287"/>
      <c r="D281" s="175"/>
      <c r="E281" s="175"/>
    </row>
    <row r="282" spans="1:5" ht="12.6" customHeight="1" x14ac:dyDescent="0.25">
      <c r="A282" s="173"/>
      <c r="B282" s="172"/>
      <c r="C282" s="287"/>
      <c r="D282" s="175"/>
      <c r="E282" s="175"/>
    </row>
    <row r="283" spans="1:5" ht="12.6" customHeight="1" x14ac:dyDescent="0.25">
      <c r="A283" s="173"/>
      <c r="B283" s="175"/>
      <c r="C283" s="191"/>
      <c r="D283" s="175"/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/>
      <c r="B285" s="257"/>
      <c r="C285" s="257"/>
      <c r="D285" s="257"/>
      <c r="E285" s="257"/>
    </row>
    <row r="286" spans="1:5" ht="12.6" customHeight="1" x14ac:dyDescent="0.25">
      <c r="A286" s="173"/>
      <c r="B286" s="172"/>
      <c r="C286" s="189"/>
      <c r="D286" s="175"/>
      <c r="E286" s="175"/>
    </row>
    <row r="287" spans="1:5" ht="12.6" customHeight="1" x14ac:dyDescent="0.25">
      <c r="A287" s="173"/>
      <c r="B287" s="172"/>
      <c r="C287" s="189"/>
      <c r="D287" s="175"/>
      <c r="E287" s="175"/>
    </row>
    <row r="288" spans="1:5" ht="12.6" customHeight="1" x14ac:dyDescent="0.25">
      <c r="A288" s="173"/>
      <c r="B288" s="172"/>
      <c r="C288" s="189"/>
      <c r="D288" s="175"/>
      <c r="E288" s="175"/>
    </row>
    <row r="289" spans="1:5" ht="12.6" customHeight="1" x14ac:dyDescent="0.25">
      <c r="A289" s="173"/>
      <c r="B289" s="172"/>
      <c r="C289" s="189"/>
      <c r="D289" s="175"/>
      <c r="E289" s="175"/>
    </row>
    <row r="290" spans="1:5" ht="12.6" customHeight="1" x14ac:dyDescent="0.25">
      <c r="A290" s="173"/>
      <c r="B290" s="175"/>
      <c r="C290" s="191"/>
      <c r="D290" s="175"/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/>
      <c r="B292" s="175"/>
      <c r="C292" s="191"/>
      <c r="D292" s="175"/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/>
      <c r="B302" s="208"/>
      <c r="C302" s="208"/>
      <c r="D302" s="208"/>
      <c r="E302" s="208"/>
    </row>
    <row r="303" spans="1:5" ht="14.25" customHeight="1" x14ac:dyDescent="0.25">
      <c r="A303" s="257"/>
      <c r="B303" s="257"/>
      <c r="C303" s="257"/>
      <c r="D303" s="257"/>
      <c r="E303" s="257"/>
    </row>
    <row r="304" spans="1:5" ht="12.6" customHeight="1" x14ac:dyDescent="0.25">
      <c r="A304" s="173"/>
      <c r="B304" s="172"/>
      <c r="C304" s="189"/>
      <c r="D304" s="175"/>
      <c r="E304" s="175"/>
    </row>
    <row r="305" spans="1:5" ht="12.6" customHeight="1" x14ac:dyDescent="0.25">
      <c r="A305" s="173"/>
      <c r="B305" s="172"/>
      <c r="C305" s="189"/>
      <c r="D305" s="175"/>
      <c r="E305" s="175"/>
    </row>
    <row r="306" spans="1:5" ht="12.6" customHeight="1" x14ac:dyDescent="0.25">
      <c r="A306" s="173"/>
      <c r="B306" s="172"/>
      <c r="C306" s="189"/>
      <c r="D306" s="175"/>
      <c r="E306" s="175"/>
    </row>
    <row r="307" spans="1:5" ht="12.6" customHeight="1" x14ac:dyDescent="0.25">
      <c r="A307" s="173"/>
      <c r="B307" s="172"/>
      <c r="C307" s="189"/>
      <c r="D307" s="175"/>
      <c r="E307" s="175"/>
    </row>
    <row r="308" spans="1:5" ht="12.6" customHeight="1" x14ac:dyDescent="0.25">
      <c r="A308" s="173"/>
      <c r="B308" s="172"/>
      <c r="C308" s="189"/>
      <c r="D308" s="175"/>
      <c r="E308" s="175"/>
    </row>
    <row r="309" spans="1:5" ht="12.6" customHeight="1" x14ac:dyDescent="0.25">
      <c r="A309" s="173"/>
      <c r="B309" s="172"/>
      <c r="C309" s="189"/>
      <c r="D309" s="175"/>
      <c r="E309" s="175"/>
    </row>
    <row r="310" spans="1:5" ht="12.6" customHeight="1" x14ac:dyDescent="0.25">
      <c r="A310" s="173"/>
      <c r="B310" s="172"/>
      <c r="C310" s="189"/>
      <c r="D310" s="175"/>
      <c r="E310" s="175"/>
    </row>
    <row r="311" spans="1:5" ht="12.6" customHeight="1" x14ac:dyDescent="0.25">
      <c r="A311" s="173"/>
      <c r="B311" s="172"/>
      <c r="C311" s="189"/>
      <c r="D311" s="175"/>
      <c r="E311" s="175"/>
    </row>
    <row r="312" spans="1:5" ht="12.6" customHeight="1" x14ac:dyDescent="0.25">
      <c r="A312" s="173"/>
      <c r="B312" s="172"/>
      <c r="C312" s="189"/>
      <c r="D312" s="175"/>
      <c r="E312" s="175"/>
    </row>
    <row r="313" spans="1:5" ht="12.6" customHeight="1" x14ac:dyDescent="0.25">
      <c r="A313" s="173"/>
      <c r="B313" s="172"/>
      <c r="C313" s="189"/>
      <c r="D313" s="175"/>
      <c r="E313" s="175"/>
    </row>
    <row r="314" spans="1:5" ht="12.6" customHeight="1" x14ac:dyDescent="0.25">
      <c r="A314" s="173"/>
      <c r="B314" s="175"/>
      <c r="C314" s="191"/>
      <c r="D314" s="175"/>
      <c r="E314" s="175"/>
    </row>
    <row r="315" spans="1:5" ht="12.6" customHeight="1" x14ac:dyDescent="0.25">
      <c r="A315" s="257"/>
      <c r="B315" s="257"/>
      <c r="C315" s="257"/>
      <c r="D315" s="257"/>
      <c r="E315" s="257"/>
    </row>
    <row r="316" spans="1:5" ht="12.6" customHeight="1" x14ac:dyDescent="0.25">
      <c r="A316" s="173"/>
      <c r="B316" s="172"/>
      <c r="C316" s="189"/>
      <c r="D316" s="175"/>
      <c r="E316" s="175"/>
    </row>
    <row r="317" spans="1:5" ht="12.6" customHeight="1" x14ac:dyDescent="0.25">
      <c r="A317" s="173"/>
      <c r="B317" s="172"/>
      <c r="C317" s="189"/>
      <c r="D317" s="175"/>
      <c r="E317" s="175"/>
    </row>
    <row r="318" spans="1:5" ht="12.6" customHeight="1" x14ac:dyDescent="0.25">
      <c r="A318" s="173"/>
      <c r="B318" s="172"/>
      <c r="C318" s="189"/>
      <c r="D318" s="175"/>
      <c r="E318" s="175"/>
    </row>
    <row r="319" spans="1:5" ht="12.6" customHeight="1" x14ac:dyDescent="0.25">
      <c r="A319" s="173"/>
      <c r="B319" s="175"/>
      <c r="C319" s="191"/>
      <c r="D319" s="175"/>
      <c r="E319" s="175"/>
    </row>
    <row r="320" spans="1:5" ht="12.6" customHeight="1" x14ac:dyDescent="0.25">
      <c r="A320" s="257"/>
      <c r="B320" s="257"/>
      <c r="C320" s="257"/>
      <c r="D320" s="257"/>
      <c r="E320" s="257"/>
    </row>
    <row r="321" spans="1:5" ht="12.6" customHeight="1" x14ac:dyDescent="0.25">
      <c r="A321" s="173"/>
      <c r="B321" s="172"/>
      <c r="C321" s="287"/>
      <c r="D321" s="175"/>
      <c r="E321" s="175"/>
    </row>
    <row r="322" spans="1:5" ht="12.6" customHeight="1" x14ac:dyDescent="0.25">
      <c r="A322" s="173"/>
      <c r="B322" s="172"/>
      <c r="C322" s="287"/>
      <c r="D322" s="175"/>
      <c r="E322" s="175"/>
    </row>
    <row r="323" spans="1:5" ht="12.6" customHeight="1" x14ac:dyDescent="0.25">
      <c r="A323" s="173"/>
      <c r="B323" s="172"/>
      <c r="C323" s="287"/>
      <c r="D323" s="175"/>
      <c r="E323" s="175"/>
    </row>
    <row r="324" spans="1:5" ht="12.6" customHeight="1" x14ac:dyDescent="0.25">
      <c r="A324" s="171"/>
      <c r="B324" s="172"/>
      <c r="C324" s="287"/>
      <c r="D324" s="175"/>
      <c r="E324" s="175"/>
    </row>
    <row r="325" spans="1:5" ht="12.6" customHeight="1" x14ac:dyDescent="0.25">
      <c r="A325" s="173"/>
      <c r="B325" s="172"/>
      <c r="C325" s="287"/>
      <c r="D325" s="175"/>
      <c r="E325" s="175"/>
    </row>
    <row r="326" spans="1:5" ht="12.6" customHeight="1" x14ac:dyDescent="0.25">
      <c r="A326" s="171"/>
      <c r="B326" s="172"/>
      <c r="C326" s="287"/>
      <c r="D326" s="175"/>
      <c r="E326" s="175"/>
    </row>
    <row r="327" spans="1:5" ht="12.6" customHeight="1" x14ac:dyDescent="0.25">
      <c r="A327" s="173"/>
      <c r="B327" s="172"/>
      <c r="C327" s="287"/>
      <c r="D327" s="175"/>
      <c r="E327" s="175"/>
    </row>
    <row r="328" spans="1:5" ht="19.5" customHeight="1" x14ac:dyDescent="0.25">
      <c r="A328" s="173"/>
      <c r="B328" s="175"/>
      <c r="C328" s="191"/>
      <c r="D328" s="175"/>
      <c r="E328" s="175"/>
    </row>
    <row r="329" spans="1:5" ht="12.6" customHeight="1" x14ac:dyDescent="0.25">
      <c r="A329" s="173"/>
      <c r="B329" s="175"/>
      <c r="C329" s="191"/>
      <c r="D329" s="175"/>
      <c r="E329" s="175"/>
    </row>
    <row r="330" spans="1:5" ht="12.6" customHeight="1" x14ac:dyDescent="0.25">
      <c r="A330" s="173"/>
      <c r="B330" s="175"/>
      <c r="C330" s="191"/>
      <c r="D330" s="175"/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/>
      <c r="B332" s="172"/>
      <c r="C332" s="189"/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/>
      <c r="B334" s="172"/>
      <c r="C334" s="222"/>
      <c r="D334" s="175"/>
      <c r="E334" s="175"/>
    </row>
    <row r="335" spans="1:5" ht="12.6" customHeight="1" x14ac:dyDescent="0.25">
      <c r="A335" s="173"/>
      <c r="B335" s="172"/>
      <c r="C335" s="222"/>
      <c r="D335" s="175"/>
      <c r="E335" s="175"/>
    </row>
    <row r="336" spans="1:5" ht="12.6" customHeight="1" x14ac:dyDescent="0.25">
      <c r="A336" s="173"/>
      <c r="B336" s="172"/>
      <c r="C336" s="222"/>
      <c r="D336" s="175"/>
      <c r="E336" s="175"/>
    </row>
    <row r="337" spans="1:5" ht="12.6" customHeight="1" x14ac:dyDescent="0.25">
      <c r="A337" s="173"/>
      <c r="B337" s="172"/>
      <c r="C337" s="189"/>
      <c r="D337" s="175"/>
      <c r="E337" s="175"/>
    </row>
    <row r="338" spans="1:5" ht="12.6" customHeight="1" x14ac:dyDescent="0.25">
      <c r="A338" s="173"/>
      <c r="B338" s="172"/>
      <c r="C338" s="189"/>
      <c r="D338" s="175"/>
      <c r="E338" s="175"/>
    </row>
    <row r="339" spans="1:5" ht="12.6" customHeight="1" x14ac:dyDescent="0.25">
      <c r="A339" s="173"/>
      <c r="B339" s="175"/>
      <c r="C339" s="191"/>
      <c r="D339" s="175"/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/>
      <c r="B341" s="175"/>
      <c r="C341" s="191"/>
      <c r="D341" s="175"/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/>
      <c r="B357" s="208"/>
      <c r="C357" s="208"/>
      <c r="D357" s="208"/>
      <c r="E357" s="208"/>
    </row>
    <row r="358" spans="1:5" ht="12.6" customHeight="1" x14ac:dyDescent="0.25">
      <c r="A358" s="257"/>
      <c r="B358" s="257"/>
      <c r="C358" s="257"/>
      <c r="D358" s="257"/>
      <c r="E358" s="257"/>
    </row>
    <row r="359" spans="1:5" ht="12.6" customHeight="1" x14ac:dyDescent="0.25">
      <c r="A359" s="173"/>
      <c r="B359" s="172"/>
      <c r="C359" s="189"/>
      <c r="D359" s="175"/>
      <c r="E359" s="175"/>
    </row>
    <row r="360" spans="1:5" ht="12.6" customHeight="1" x14ac:dyDescent="0.25">
      <c r="A360" s="173"/>
      <c r="B360" s="172"/>
      <c r="C360" s="189"/>
      <c r="D360" s="175"/>
      <c r="E360" s="175"/>
    </row>
    <row r="361" spans="1:5" ht="12.6" customHeight="1" x14ac:dyDescent="0.25">
      <c r="A361" s="173"/>
      <c r="B361" s="175"/>
      <c r="C361" s="191"/>
      <c r="D361" s="175"/>
      <c r="E361" s="175"/>
    </row>
    <row r="362" spans="1:5" ht="12.6" customHeight="1" x14ac:dyDescent="0.25">
      <c r="A362" s="257"/>
      <c r="B362" s="257"/>
      <c r="C362" s="257"/>
      <c r="D362" s="257"/>
      <c r="E362" s="257"/>
    </row>
    <row r="363" spans="1:5" ht="12.6" customHeight="1" x14ac:dyDescent="0.25">
      <c r="A363" s="173"/>
      <c r="B363" s="257"/>
      <c r="C363" s="189"/>
      <c r="D363" s="175"/>
      <c r="E363" s="257"/>
    </row>
    <row r="364" spans="1:5" ht="12.6" customHeight="1" x14ac:dyDescent="0.25">
      <c r="A364" s="173"/>
      <c r="B364" s="172"/>
      <c r="C364" s="189"/>
      <c r="D364" s="175"/>
      <c r="E364" s="175"/>
    </row>
    <row r="365" spans="1:5" ht="12.6" customHeight="1" x14ac:dyDescent="0.25">
      <c r="A365" s="173"/>
      <c r="B365" s="172"/>
      <c r="C365" s="189"/>
      <c r="D365" s="175"/>
      <c r="E365" s="175"/>
    </row>
    <row r="366" spans="1:5" ht="12.6" customHeight="1" x14ac:dyDescent="0.25">
      <c r="A366" s="173"/>
      <c r="B366" s="172"/>
      <c r="C366" s="189"/>
      <c r="D366" s="175"/>
      <c r="E366" s="175"/>
    </row>
    <row r="367" spans="1:5" ht="12.6" customHeight="1" x14ac:dyDescent="0.25">
      <c r="A367" s="173"/>
      <c r="B367" s="175"/>
      <c r="C367" s="191"/>
      <c r="D367" s="175"/>
      <c r="E367" s="175"/>
    </row>
    <row r="368" spans="1:5" ht="12.6" customHeight="1" x14ac:dyDescent="0.25">
      <c r="A368" s="173"/>
      <c r="B368" s="175"/>
      <c r="C368" s="191"/>
      <c r="D368" s="175"/>
      <c r="E368" s="175"/>
    </row>
    <row r="369" spans="1:5" ht="12.6" customHeight="1" x14ac:dyDescent="0.25">
      <c r="A369" s="257"/>
      <c r="B369" s="257"/>
      <c r="C369" s="257"/>
      <c r="D369" s="257"/>
      <c r="E369" s="257"/>
    </row>
    <row r="370" spans="1:5" ht="12.6" customHeight="1" x14ac:dyDescent="0.25">
      <c r="A370" s="173"/>
      <c r="B370" s="172"/>
      <c r="C370" s="189"/>
      <c r="D370" s="175"/>
      <c r="E370" s="175"/>
    </row>
    <row r="371" spans="1:5" ht="12.6" customHeight="1" x14ac:dyDescent="0.25">
      <c r="A371" s="173"/>
      <c r="B371" s="172"/>
      <c r="C371" s="189"/>
      <c r="D371" s="175"/>
      <c r="E371" s="175"/>
    </row>
    <row r="372" spans="1:5" ht="12.6" customHeight="1" x14ac:dyDescent="0.25">
      <c r="A372" s="173"/>
      <c r="B372" s="175"/>
      <c r="C372" s="191"/>
      <c r="D372" s="175"/>
      <c r="E372" s="175"/>
    </row>
    <row r="373" spans="1:5" ht="12.6" customHeight="1" x14ac:dyDescent="0.25">
      <c r="A373" s="173"/>
      <c r="B373" s="175"/>
      <c r="C373" s="191"/>
      <c r="D373" s="175"/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/>
      <c r="B377" s="257"/>
      <c r="C377" s="257"/>
      <c r="D377" s="257"/>
      <c r="E377" s="257"/>
    </row>
    <row r="378" spans="1:5" ht="12.6" customHeight="1" x14ac:dyDescent="0.25">
      <c r="A378" s="173"/>
      <c r="B378" s="172"/>
      <c r="C378" s="189"/>
      <c r="D378" s="175"/>
      <c r="E378" s="175"/>
    </row>
    <row r="379" spans="1:5" ht="12.6" customHeight="1" x14ac:dyDescent="0.25">
      <c r="A379" s="173"/>
      <c r="B379" s="172"/>
      <c r="C379" s="189"/>
      <c r="D379" s="175"/>
      <c r="E379" s="175"/>
    </row>
    <row r="380" spans="1:5" ht="12.6" customHeight="1" x14ac:dyDescent="0.25">
      <c r="A380" s="173"/>
      <c r="B380" s="172"/>
      <c r="C380" s="189"/>
      <c r="D380" s="175"/>
      <c r="E380" s="175"/>
    </row>
    <row r="381" spans="1:5" ht="12.6" customHeight="1" x14ac:dyDescent="0.25">
      <c r="A381" s="173"/>
      <c r="B381" s="172"/>
      <c r="C381" s="189"/>
      <c r="D381" s="175"/>
      <c r="E381" s="175"/>
    </row>
    <row r="382" spans="1:5" ht="12.6" customHeight="1" x14ac:dyDescent="0.25">
      <c r="A382" s="173"/>
      <c r="B382" s="172"/>
      <c r="C382" s="189"/>
      <c r="D382" s="175"/>
      <c r="E382" s="175"/>
    </row>
    <row r="383" spans="1:5" ht="12.6" customHeight="1" x14ac:dyDescent="0.25">
      <c r="A383" s="173"/>
      <c r="B383" s="172"/>
      <c r="C383" s="189"/>
      <c r="D383" s="175"/>
      <c r="E383" s="175"/>
    </row>
    <row r="384" spans="1:5" ht="12.6" customHeight="1" x14ac:dyDescent="0.25">
      <c r="A384" s="173"/>
      <c r="B384" s="172"/>
      <c r="C384" s="189"/>
      <c r="D384" s="175"/>
      <c r="E384" s="175"/>
    </row>
    <row r="385" spans="1:6" ht="12.6" customHeight="1" x14ac:dyDescent="0.25">
      <c r="A385" s="173"/>
      <c r="B385" s="172"/>
      <c r="C385" s="189"/>
      <c r="D385" s="175"/>
      <c r="E385" s="175"/>
    </row>
    <row r="386" spans="1:6" ht="12.6" customHeight="1" x14ac:dyDescent="0.25">
      <c r="A386" s="173"/>
      <c r="B386" s="172"/>
      <c r="C386" s="189"/>
      <c r="D386" s="175"/>
      <c r="E386" s="175"/>
    </row>
    <row r="387" spans="1:6" ht="12.6" customHeight="1" x14ac:dyDescent="0.25">
      <c r="A387" s="173"/>
      <c r="B387" s="172"/>
      <c r="C387" s="189"/>
      <c r="D387" s="175"/>
      <c r="E387" s="175"/>
    </row>
    <row r="388" spans="1:6" ht="12.6" customHeight="1" x14ac:dyDescent="0.25">
      <c r="A388" s="173"/>
      <c r="B388" s="172"/>
      <c r="C388" s="189"/>
      <c r="D388" s="175"/>
      <c r="E388" s="175"/>
    </row>
    <row r="389" spans="1:6" ht="12.6" customHeight="1" x14ac:dyDescent="0.25">
      <c r="A389" s="173"/>
      <c r="B389" s="172"/>
      <c r="C389" s="189"/>
      <c r="D389" s="175"/>
      <c r="E389" s="175"/>
    </row>
    <row r="390" spans="1:6" ht="12.6" customHeight="1" x14ac:dyDescent="0.25">
      <c r="A390" s="173"/>
      <c r="B390" s="175"/>
      <c r="C390" s="191"/>
      <c r="D390" s="175"/>
      <c r="E390" s="175"/>
    </row>
    <row r="391" spans="1:6" ht="12.6" customHeight="1" x14ac:dyDescent="0.25">
      <c r="A391" s="173"/>
      <c r="B391" s="175"/>
      <c r="C391" s="191"/>
      <c r="D391" s="175"/>
      <c r="E391" s="175"/>
    </row>
    <row r="392" spans="1:6" ht="12.6" customHeight="1" x14ac:dyDescent="0.25">
      <c r="A392" s="173"/>
      <c r="B392" s="172"/>
      <c r="C392" s="189"/>
      <c r="D392" s="175"/>
      <c r="E392" s="175"/>
    </row>
    <row r="393" spans="1:6" ht="12.6" customHeight="1" x14ac:dyDescent="0.25">
      <c r="A393" s="173"/>
      <c r="B393" s="175"/>
      <c r="C393" s="191"/>
      <c r="D393" s="195"/>
      <c r="E393" s="175"/>
      <c r="F393" s="197"/>
    </row>
    <row r="394" spans="1:6" ht="12.6" customHeight="1" x14ac:dyDescent="0.25">
      <c r="A394" s="173"/>
      <c r="B394" s="172"/>
      <c r="C394" s="189"/>
      <c r="D394" s="175"/>
      <c r="E394" s="175"/>
    </row>
    <row r="395" spans="1:6" ht="12.6" customHeight="1" x14ac:dyDescent="0.25">
      <c r="A395" s="173"/>
      <c r="B395" s="172"/>
      <c r="C395" s="189"/>
      <c r="D395" s="175"/>
      <c r="E395" s="175"/>
    </row>
    <row r="396" spans="1:6" ht="12.6" customHeight="1" x14ac:dyDescent="0.25">
      <c r="A396" s="173"/>
      <c r="B396" s="175"/>
      <c r="C396" s="191"/>
      <c r="D396" s="175"/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/>
      <c r="D411" s="179"/>
      <c r="E411" s="260"/>
    </row>
    <row r="412" spans="1:5" ht="12.6" customHeight="1" x14ac:dyDescent="0.25">
      <c r="A412" s="179"/>
      <c r="B412" s="179"/>
      <c r="C412" s="179"/>
      <c r="D412" s="179"/>
      <c r="E412" s="260"/>
    </row>
    <row r="413" spans="1:5" ht="12.6" customHeight="1" x14ac:dyDescent="0.25">
      <c r="A413" s="179"/>
      <c r="B413" s="181"/>
      <c r="C413" s="181"/>
      <c r="D413" s="181"/>
    </row>
    <row r="414" spans="1:5" ht="12.6" customHeight="1" x14ac:dyDescent="0.25">
      <c r="A414" s="179"/>
      <c r="B414" s="179"/>
      <c r="C414" s="194"/>
      <c r="D414" s="179"/>
    </row>
    <row r="415" spans="1:5" ht="12.6" customHeight="1" x14ac:dyDescent="0.25">
      <c r="A415" s="179"/>
      <c r="B415" s="179"/>
      <c r="C415" s="179"/>
      <c r="D415" s="194"/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/>
      <c r="B417" s="179"/>
      <c r="C417" s="194"/>
      <c r="D417" s="179"/>
    </row>
    <row r="418" spans="1:7" ht="12.6" customHeight="1" x14ac:dyDescent="0.25">
      <c r="A418" s="179"/>
      <c r="B418" s="179"/>
      <c r="C418" s="179"/>
      <c r="D418" s="179"/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/>
      <c r="B420" s="179"/>
      <c r="C420" s="179"/>
      <c r="D420" s="179"/>
    </row>
    <row r="421" spans="1:7" ht="12.6" customHeight="1" x14ac:dyDescent="0.25">
      <c r="A421" s="179"/>
      <c r="B421" s="179"/>
      <c r="C421" s="179"/>
      <c r="D421" s="179"/>
    </row>
    <row r="422" spans="1:7" ht="12.6" customHeight="1" x14ac:dyDescent="0.25">
      <c r="A422" s="206"/>
      <c r="B422" s="206"/>
      <c r="C422" s="181"/>
      <c r="D422" s="179"/>
    </row>
    <row r="424" spans="1:7" ht="12.6" customHeight="1" x14ac:dyDescent="0.25">
      <c r="A424" s="179"/>
      <c r="B424" s="179"/>
      <c r="D424" s="179"/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/>
      <c r="B426" s="181"/>
      <c r="C426" s="181"/>
      <c r="D426" s="181"/>
    </row>
    <row r="427" spans="1:7" ht="12.6" customHeight="1" x14ac:dyDescent="0.25">
      <c r="A427" s="179"/>
      <c r="B427" s="179"/>
      <c r="C427" s="179"/>
      <c r="D427" s="179"/>
    </row>
    <row r="428" spans="1:7" ht="12.6" customHeight="1" x14ac:dyDescent="0.25">
      <c r="A428" s="179"/>
      <c r="B428" s="179"/>
      <c r="C428" s="179"/>
      <c r="D428" s="179"/>
    </row>
    <row r="429" spans="1:7" ht="12.6" customHeight="1" x14ac:dyDescent="0.25">
      <c r="A429" s="179"/>
      <c r="B429" s="179"/>
      <c r="C429" s="179"/>
      <c r="D429" s="179"/>
    </row>
    <row r="430" spans="1:7" ht="12.6" customHeight="1" x14ac:dyDescent="0.25">
      <c r="A430" s="179"/>
      <c r="B430" s="179"/>
      <c r="C430" s="179"/>
      <c r="D430" s="179"/>
    </row>
    <row r="431" spans="1:7" ht="12.6" customHeight="1" x14ac:dyDescent="0.25">
      <c r="A431" s="179"/>
      <c r="B431" s="179"/>
      <c r="C431" s="179"/>
      <c r="D431" s="179"/>
    </row>
    <row r="432" spans="1:7" ht="12.6" customHeight="1" x14ac:dyDescent="0.25">
      <c r="A432" s="179"/>
      <c r="B432" s="179"/>
      <c r="C432" s="179"/>
      <c r="D432" s="179"/>
    </row>
    <row r="433" spans="1:7" ht="12.6" customHeight="1" x14ac:dyDescent="0.25">
      <c r="A433" s="179"/>
      <c r="B433" s="179"/>
      <c r="C433" s="179"/>
      <c r="D433" s="179"/>
    </row>
    <row r="434" spans="1:7" ht="12.6" customHeight="1" x14ac:dyDescent="0.25">
      <c r="A434" s="179"/>
      <c r="B434" s="179"/>
      <c r="C434" s="179"/>
      <c r="D434" s="179"/>
    </row>
    <row r="435" spans="1:7" ht="12.6" customHeight="1" x14ac:dyDescent="0.25">
      <c r="A435" s="179"/>
      <c r="B435" s="179"/>
      <c r="C435" s="179"/>
      <c r="D435" s="179"/>
    </row>
    <row r="436" spans="1:7" ht="12.6" customHeight="1" x14ac:dyDescent="0.25">
      <c r="A436" s="179"/>
      <c r="B436" s="179"/>
      <c r="C436" s="179"/>
      <c r="D436" s="179"/>
    </row>
    <row r="437" spans="1:7" ht="12.6" customHeight="1" x14ac:dyDescent="0.25">
      <c r="A437" s="194"/>
      <c r="B437" s="194"/>
      <c r="C437" s="194"/>
      <c r="D437" s="194"/>
    </row>
    <row r="438" spans="1:7" ht="12.6" customHeight="1" x14ac:dyDescent="0.25">
      <c r="A438" s="194"/>
      <c r="B438" s="194"/>
      <c r="C438" s="194"/>
      <c r="D438" s="194"/>
    </row>
    <row r="439" spans="1:7" ht="12.6" customHeight="1" x14ac:dyDescent="0.25">
      <c r="A439" s="179"/>
      <c r="B439" s="194"/>
      <c r="C439" s="194"/>
      <c r="D439" s="179"/>
    </row>
    <row r="440" spans="1:7" ht="12.6" customHeight="1" x14ac:dyDescent="0.25">
      <c r="A440" s="179"/>
      <c r="B440" s="194"/>
      <c r="C440" s="194"/>
      <c r="D440" s="179"/>
    </row>
    <row r="441" spans="1:7" ht="12.6" customHeight="1" x14ac:dyDescent="0.25">
      <c r="A441" s="179"/>
      <c r="B441" s="179"/>
      <c r="C441" s="179"/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/>
      <c r="B443" s="181"/>
      <c r="C443" s="181"/>
      <c r="D443" s="179"/>
    </row>
    <row r="444" spans="1:7" ht="12.6" customHeight="1" x14ac:dyDescent="0.25">
      <c r="A444" s="179"/>
      <c r="B444" s="179"/>
      <c r="C444" s="179"/>
      <c r="D444" s="179"/>
    </row>
    <row r="445" spans="1:7" ht="12.6" customHeight="1" x14ac:dyDescent="0.25">
      <c r="A445" s="179"/>
      <c r="B445" s="179"/>
      <c r="C445" s="179"/>
      <c r="D445" s="179"/>
    </row>
    <row r="446" spans="1:7" ht="12.6" customHeight="1" x14ac:dyDescent="0.25">
      <c r="A446" s="179"/>
      <c r="B446" s="179"/>
      <c r="C446" s="179"/>
      <c r="D446" s="179"/>
    </row>
    <row r="447" spans="1:7" ht="12.6" customHeight="1" x14ac:dyDescent="0.25">
      <c r="A447" s="179"/>
      <c r="B447" s="179"/>
      <c r="C447" s="179"/>
      <c r="D447" s="179"/>
    </row>
    <row r="448" spans="1:7" ht="12.6" customHeight="1" x14ac:dyDescent="0.25">
      <c r="A448" s="179"/>
      <c r="B448" s="179"/>
      <c r="C448" s="179"/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B450" s="181"/>
      <c r="C450" s="206"/>
      <c r="D450" s="206"/>
      <c r="F450" s="206"/>
      <c r="G450" s="206"/>
    </row>
    <row r="451" spans="1:7" ht="12.6" customHeight="1" x14ac:dyDescent="0.25">
      <c r="B451" s="181"/>
    </row>
    <row r="452" spans="1:7" ht="12.6" customHeight="1" x14ac:dyDescent="0.25">
      <c r="B452" s="181"/>
    </row>
    <row r="453" spans="1:7" ht="12.6" customHeight="1" x14ac:dyDescent="0.25">
      <c r="A453" s="199"/>
    </row>
    <row r="454" spans="1:7" ht="12.6" customHeight="1" x14ac:dyDescent="0.25">
      <c r="A454" s="179"/>
      <c r="B454" s="179"/>
      <c r="C454" s="179"/>
      <c r="D454" s="179"/>
    </row>
    <row r="455" spans="1:7" ht="12.6" customHeight="1" x14ac:dyDescent="0.25">
      <c r="A455" s="179"/>
      <c r="B455" s="179"/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/>
      <c r="B457" s="181"/>
      <c r="C457" s="181"/>
      <c r="D457" s="179"/>
    </row>
    <row r="458" spans="1:7" ht="12.6" customHeight="1" x14ac:dyDescent="0.25">
      <c r="A458" s="179"/>
      <c r="B458" s="194"/>
      <c r="C458" s="194"/>
      <c r="D458" s="194"/>
    </row>
    <row r="459" spans="1:7" ht="12.6" customHeight="1" x14ac:dyDescent="0.25">
      <c r="A459" s="179"/>
      <c r="B459" s="194"/>
      <c r="C459" s="194"/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/>
      <c r="B461" s="181"/>
      <c r="C461" s="181"/>
      <c r="D461" s="181"/>
    </row>
    <row r="462" spans="1:7" ht="12.6" customHeight="1" x14ac:dyDescent="0.25">
      <c r="B462" s="181"/>
      <c r="C462" s="181"/>
      <c r="D462" s="181"/>
    </row>
    <row r="463" spans="1:7" ht="12.6" customHeight="1" x14ac:dyDescent="0.25">
      <c r="A463" s="179"/>
      <c r="B463" s="194"/>
      <c r="C463" s="194"/>
      <c r="D463" s="194"/>
    </row>
    <row r="464" spans="1:7" ht="12.6" customHeight="1" x14ac:dyDescent="0.25">
      <c r="A464" s="179"/>
      <c r="B464" s="194"/>
      <c r="C464" s="194"/>
      <c r="D464" s="194"/>
    </row>
    <row r="465" spans="1:7" ht="12.6" customHeight="1" x14ac:dyDescent="0.25">
      <c r="A465" s="179"/>
      <c r="B465" s="194"/>
      <c r="C465" s="194"/>
      <c r="D465" s="194"/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/>
      <c r="B467" s="181"/>
      <c r="C467" s="181"/>
      <c r="D467" s="179"/>
    </row>
    <row r="468" spans="1:7" ht="12.6" customHeight="1" x14ac:dyDescent="0.25">
      <c r="A468" s="179"/>
      <c r="B468" s="179"/>
      <c r="C468" s="179"/>
      <c r="D468" s="179"/>
    </row>
    <row r="469" spans="1:7" ht="12.6" customHeight="1" x14ac:dyDescent="0.25">
      <c r="A469" s="179"/>
      <c r="B469" s="179"/>
      <c r="C469" s="179"/>
      <c r="D469" s="179"/>
    </row>
    <row r="470" spans="1:7" ht="12.6" customHeight="1" x14ac:dyDescent="0.25">
      <c r="A470" s="179"/>
      <c r="B470" s="179"/>
      <c r="C470" s="179"/>
      <c r="D470" s="179"/>
    </row>
    <row r="471" spans="1:7" ht="12.6" customHeight="1" x14ac:dyDescent="0.25">
      <c r="A471" s="179"/>
      <c r="B471" s="179"/>
      <c r="C471" s="179"/>
      <c r="D471" s="179"/>
    </row>
    <row r="472" spans="1:7" ht="12.6" customHeight="1" x14ac:dyDescent="0.25">
      <c r="A472" s="179"/>
      <c r="B472" s="179"/>
      <c r="C472" s="179"/>
      <c r="D472" s="179"/>
    </row>
    <row r="473" spans="1:7" ht="12.6" customHeight="1" x14ac:dyDescent="0.25">
      <c r="A473" s="179"/>
      <c r="B473" s="179"/>
      <c r="C473" s="179"/>
      <c r="D473" s="179"/>
    </row>
    <row r="474" spans="1:7" ht="12.6" customHeight="1" x14ac:dyDescent="0.25">
      <c r="A474" s="179"/>
      <c r="B474" s="179"/>
      <c r="C474" s="179"/>
      <c r="D474" s="179"/>
    </row>
    <row r="475" spans="1:7" ht="12.6" customHeight="1" x14ac:dyDescent="0.25">
      <c r="A475" s="179"/>
      <c r="B475" s="179"/>
      <c r="C475" s="179"/>
      <c r="D475" s="179"/>
    </row>
    <row r="476" spans="1:7" ht="12.6" customHeight="1" x14ac:dyDescent="0.25">
      <c r="A476" s="179"/>
      <c r="B476" s="179"/>
      <c r="C476" s="179"/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/>
      <c r="B478" s="179"/>
      <c r="C478" s="179"/>
      <c r="D478" s="179"/>
    </row>
    <row r="485" spans="1:12" ht="12.6" customHeight="1" x14ac:dyDescent="0.25">
      <c r="A485" s="199"/>
    </row>
    <row r="486" spans="1:12" ht="12.6" customHeight="1" x14ac:dyDescent="0.25">
      <c r="A486" s="199"/>
    </row>
    <row r="487" spans="1:12" ht="12.6" customHeight="1" x14ac:dyDescent="0.25">
      <c r="A487" s="199"/>
    </row>
    <row r="488" spans="1:12" ht="12.6" customHeight="1" x14ac:dyDescent="0.25">
      <c r="A488" s="199"/>
    </row>
    <row r="489" spans="1:12" ht="12.6" customHeight="1" x14ac:dyDescent="0.25">
      <c r="A489" s="198"/>
    </row>
    <row r="490" spans="1:12" ht="12.6" customHeight="1" x14ac:dyDescent="0.25">
      <c r="A490" s="199"/>
    </row>
    <row r="491" spans="1:12" ht="12.6" customHeight="1" x14ac:dyDescent="0.25">
      <c r="A491" s="199"/>
    </row>
    <row r="493" spans="1:12" ht="12.6" customHeight="1" x14ac:dyDescent="0.25">
      <c r="A493" s="179"/>
      <c r="B493" s="261"/>
      <c r="C493" s="261"/>
      <c r="D493" s="261"/>
      <c r="E493" s="261"/>
      <c r="F493" s="261"/>
      <c r="G493" s="261"/>
      <c r="H493" s="261"/>
      <c r="K493" s="261"/>
      <c r="L493" s="261"/>
    </row>
    <row r="494" spans="1:12" ht="12.6" customHeight="1" x14ac:dyDescent="0.25">
      <c r="A494" s="198"/>
      <c r="B494" s="181"/>
      <c r="C494" s="181"/>
      <c r="D494" s="262"/>
      <c r="E494" s="262"/>
      <c r="F494" s="261"/>
      <c r="G494" s="261"/>
      <c r="H494" s="261"/>
      <c r="K494" s="261"/>
      <c r="L494" s="261"/>
    </row>
    <row r="495" spans="1:12" ht="12.6" customHeight="1" x14ac:dyDescent="0.25">
      <c r="B495" s="181"/>
      <c r="C495" s="181"/>
      <c r="D495" s="181"/>
      <c r="E495" s="181"/>
      <c r="F495" s="261"/>
      <c r="G495" s="261"/>
      <c r="H495" s="261"/>
      <c r="K495" s="261"/>
      <c r="L495" s="261"/>
    </row>
    <row r="496" spans="1:12" ht="12.6" customHeight="1" x14ac:dyDescent="0.25">
      <c r="B496" s="240"/>
      <c r="C496" s="240"/>
      <c r="D496" s="240"/>
      <c r="F496" s="263"/>
      <c r="G496" s="264"/>
      <c r="H496" s="265"/>
      <c r="I496" s="267"/>
      <c r="K496" s="261"/>
      <c r="L496" s="261"/>
    </row>
    <row r="497" spans="2:12" ht="12.6" customHeight="1" x14ac:dyDescent="0.25">
      <c r="B497" s="240"/>
      <c r="C497" s="240"/>
      <c r="D497" s="240"/>
      <c r="F497" s="263"/>
      <c r="G497" s="263"/>
      <c r="H497" s="265"/>
      <c r="I497" s="267"/>
      <c r="K497" s="261"/>
      <c r="L497" s="261"/>
    </row>
    <row r="498" spans="2:12" ht="12.6" customHeight="1" x14ac:dyDescent="0.25">
      <c r="B498" s="240"/>
      <c r="C498" s="240"/>
      <c r="D498" s="240"/>
      <c r="F498" s="263"/>
      <c r="G498" s="263"/>
      <c r="H498" s="265"/>
      <c r="I498" s="267"/>
      <c r="K498" s="261"/>
      <c r="L498" s="261"/>
    </row>
    <row r="499" spans="2:12" ht="12.6" customHeight="1" x14ac:dyDescent="0.25">
      <c r="B499" s="240"/>
      <c r="C499" s="240"/>
      <c r="D499" s="240"/>
      <c r="F499" s="263"/>
      <c r="G499" s="263"/>
      <c r="H499" s="265"/>
      <c r="I499" s="267"/>
      <c r="K499" s="261"/>
      <c r="L499" s="261"/>
    </row>
    <row r="500" spans="2:12" ht="12.6" customHeight="1" x14ac:dyDescent="0.25">
      <c r="B500" s="240"/>
      <c r="C500" s="240"/>
      <c r="D500" s="240"/>
      <c r="F500" s="263"/>
      <c r="G500" s="263"/>
      <c r="H500" s="265"/>
      <c r="I500" s="267"/>
      <c r="K500" s="261"/>
      <c r="L500" s="261"/>
    </row>
    <row r="501" spans="2:12" ht="12.6" customHeight="1" x14ac:dyDescent="0.25">
      <c r="B501" s="240"/>
      <c r="C501" s="240"/>
      <c r="D501" s="240"/>
      <c r="F501" s="263"/>
      <c r="G501" s="263"/>
      <c r="H501" s="265"/>
      <c r="I501" s="267"/>
      <c r="K501" s="261"/>
      <c r="L501" s="261"/>
    </row>
    <row r="502" spans="2:12" ht="12.6" customHeight="1" x14ac:dyDescent="0.25">
      <c r="B502" s="240"/>
      <c r="C502" s="240"/>
      <c r="D502" s="240"/>
      <c r="F502" s="263"/>
      <c r="G502" s="263"/>
      <c r="H502" s="265"/>
      <c r="I502" s="267"/>
      <c r="K502" s="261"/>
      <c r="L502" s="261"/>
    </row>
    <row r="503" spans="2:12" ht="12.6" customHeight="1" x14ac:dyDescent="0.25">
      <c r="B503" s="240"/>
      <c r="C503" s="240"/>
      <c r="D503" s="240"/>
      <c r="F503" s="263"/>
      <c r="G503" s="263"/>
      <c r="H503" s="265"/>
      <c r="I503" s="267"/>
      <c r="K503" s="261"/>
      <c r="L503" s="261"/>
    </row>
    <row r="504" spans="2:12" ht="12.6" customHeight="1" x14ac:dyDescent="0.25">
      <c r="B504" s="240"/>
      <c r="C504" s="240"/>
      <c r="D504" s="240"/>
      <c r="F504" s="263"/>
      <c r="G504" s="263"/>
      <c r="H504" s="265"/>
      <c r="I504" s="267"/>
      <c r="K504" s="261"/>
      <c r="L504" s="261"/>
    </row>
    <row r="505" spans="2:12" ht="12.6" customHeight="1" x14ac:dyDescent="0.25">
      <c r="B505" s="240"/>
      <c r="C505" s="240"/>
      <c r="D505" s="240"/>
      <c r="F505" s="263"/>
      <c r="G505" s="263"/>
      <c r="H505" s="265"/>
      <c r="I505" s="267"/>
      <c r="K505" s="261"/>
      <c r="L505" s="261"/>
    </row>
    <row r="506" spans="2:12" ht="12.6" customHeight="1" x14ac:dyDescent="0.25">
      <c r="B506" s="240"/>
      <c r="C506" s="240"/>
      <c r="D506" s="240"/>
      <c r="F506" s="263"/>
      <c r="G506" s="263"/>
      <c r="H506" s="265"/>
      <c r="I506" s="267"/>
      <c r="K506" s="261"/>
      <c r="L506" s="261"/>
    </row>
    <row r="507" spans="2:12" ht="12.6" customHeight="1" x14ac:dyDescent="0.25">
      <c r="B507" s="240"/>
      <c r="C507" s="240"/>
      <c r="D507" s="240"/>
      <c r="F507" s="263"/>
      <c r="G507" s="263"/>
      <c r="H507" s="265"/>
      <c r="I507" s="267"/>
      <c r="K507" s="261"/>
      <c r="L507" s="261"/>
    </row>
    <row r="508" spans="2:12" ht="12.6" customHeight="1" x14ac:dyDescent="0.25">
      <c r="B508" s="240"/>
      <c r="C508" s="240"/>
      <c r="D508" s="240"/>
      <c r="F508" s="263"/>
      <c r="G508" s="263"/>
      <c r="H508" s="265"/>
      <c r="I508" s="267"/>
      <c r="K508" s="261"/>
      <c r="L508" s="261"/>
    </row>
    <row r="509" spans="2:12" ht="12.6" customHeight="1" x14ac:dyDescent="0.25">
      <c r="B509" s="240"/>
      <c r="C509" s="240"/>
      <c r="D509" s="240"/>
      <c r="F509" s="263"/>
      <c r="G509" s="263"/>
      <c r="H509" s="265"/>
      <c r="I509" s="267"/>
      <c r="K509" s="261"/>
      <c r="L509" s="261"/>
    </row>
    <row r="510" spans="2:12" ht="12.6" customHeight="1" x14ac:dyDescent="0.25">
      <c r="B510" s="240"/>
      <c r="C510" s="240"/>
      <c r="D510" s="240"/>
      <c r="F510" s="263"/>
      <c r="G510" s="263"/>
      <c r="H510" s="265"/>
      <c r="I510" s="267"/>
      <c r="K510" s="261"/>
      <c r="L510" s="261"/>
    </row>
    <row r="511" spans="2:12" ht="12.6" customHeight="1" x14ac:dyDescent="0.25">
      <c r="B511" s="240"/>
      <c r="C511" s="240"/>
      <c r="D511" s="240"/>
      <c r="F511" s="263"/>
      <c r="G511" s="263"/>
      <c r="H511" s="265"/>
      <c r="I511" s="267"/>
      <c r="K511" s="261"/>
      <c r="L511" s="261"/>
    </row>
    <row r="512" spans="2:12" ht="12.6" customHeight="1" x14ac:dyDescent="0.25">
      <c r="B512" s="240"/>
      <c r="C512" s="240"/>
      <c r="D512" s="181"/>
      <c r="E512" s="181"/>
      <c r="F512" s="263"/>
      <c r="G512" s="263"/>
      <c r="H512" s="265"/>
      <c r="I512" s="267"/>
      <c r="K512" s="261"/>
      <c r="L512" s="261"/>
    </row>
    <row r="513" spans="2:12" ht="12.6" customHeight="1" x14ac:dyDescent="0.25">
      <c r="B513" s="240"/>
      <c r="C513" s="240"/>
      <c r="D513" s="181"/>
      <c r="E513" s="181"/>
      <c r="F513" s="263"/>
      <c r="G513" s="263"/>
      <c r="H513" s="265"/>
      <c r="I513" s="267"/>
      <c r="K513" s="261"/>
      <c r="L513" s="261"/>
    </row>
    <row r="514" spans="2:12" ht="12.6" customHeight="1" x14ac:dyDescent="0.25">
      <c r="B514" s="240"/>
      <c r="C514" s="240"/>
      <c r="D514" s="240"/>
      <c r="F514" s="263"/>
      <c r="G514" s="263"/>
      <c r="H514" s="265"/>
      <c r="I514" s="267"/>
      <c r="K514" s="261"/>
      <c r="L514" s="261"/>
    </row>
    <row r="515" spans="2:12" ht="12.6" customHeight="1" x14ac:dyDescent="0.25">
      <c r="B515" s="240"/>
      <c r="C515" s="240"/>
      <c r="D515" s="240"/>
      <c r="F515" s="263"/>
      <c r="G515" s="263"/>
      <c r="H515" s="265"/>
      <c r="I515" s="267"/>
      <c r="K515" s="261"/>
      <c r="L515" s="261"/>
    </row>
    <row r="516" spans="2:12" ht="12.6" customHeight="1" x14ac:dyDescent="0.25">
      <c r="B516" s="240"/>
      <c r="C516" s="240"/>
      <c r="D516" s="240"/>
      <c r="F516" s="263"/>
      <c r="G516" s="263"/>
      <c r="H516" s="265"/>
      <c r="I516" s="267"/>
      <c r="K516" s="261"/>
      <c r="L516" s="261"/>
    </row>
    <row r="517" spans="2:12" ht="12.6" customHeight="1" x14ac:dyDescent="0.25">
      <c r="B517" s="240"/>
      <c r="C517" s="240"/>
      <c r="D517" s="240"/>
      <c r="F517" s="263"/>
      <c r="G517" s="263"/>
      <c r="H517" s="265"/>
      <c r="I517" s="267"/>
      <c r="K517" s="261"/>
      <c r="L517" s="261"/>
    </row>
    <row r="518" spans="2:12" ht="12.6" customHeight="1" x14ac:dyDescent="0.25">
      <c r="B518" s="240"/>
      <c r="C518" s="240"/>
      <c r="D518" s="240"/>
      <c r="F518" s="263"/>
      <c r="G518" s="263"/>
      <c r="H518" s="265"/>
      <c r="I518" s="267"/>
      <c r="K518" s="261"/>
      <c r="L518" s="261"/>
    </row>
    <row r="519" spans="2:12" ht="12.6" customHeight="1" x14ac:dyDescent="0.25">
      <c r="B519" s="240"/>
      <c r="C519" s="240"/>
      <c r="D519" s="240"/>
      <c r="F519" s="263"/>
      <c r="G519" s="263"/>
      <c r="H519" s="265"/>
      <c r="I519" s="267"/>
      <c r="K519" s="261"/>
      <c r="L519" s="261"/>
    </row>
    <row r="520" spans="2:12" ht="12.6" customHeight="1" x14ac:dyDescent="0.25">
      <c r="B520" s="240"/>
      <c r="C520" s="240"/>
      <c r="D520" s="240"/>
      <c r="F520" s="263"/>
      <c r="G520" s="263"/>
      <c r="H520" s="265"/>
      <c r="I520" s="267"/>
      <c r="K520" s="261"/>
      <c r="L520" s="261"/>
    </row>
    <row r="521" spans="2:12" ht="12.6" customHeight="1" x14ac:dyDescent="0.25">
      <c r="B521" s="240"/>
      <c r="C521" s="240"/>
      <c r="D521" s="181"/>
      <c r="E521" s="181"/>
      <c r="F521" s="263"/>
      <c r="G521" s="263"/>
      <c r="H521" s="265"/>
      <c r="I521" s="267"/>
      <c r="K521" s="261"/>
      <c r="L521" s="261"/>
    </row>
    <row r="522" spans="2:12" ht="12.6" customHeight="1" x14ac:dyDescent="0.25">
      <c r="B522" s="240"/>
      <c r="C522" s="240"/>
      <c r="D522" s="240"/>
      <c r="F522" s="263"/>
      <c r="G522" s="263"/>
      <c r="H522" s="265"/>
      <c r="I522" s="267"/>
      <c r="K522" s="261"/>
      <c r="L522" s="261"/>
    </row>
    <row r="523" spans="2:12" ht="12.6" customHeight="1" x14ac:dyDescent="0.25">
      <c r="B523" s="240"/>
      <c r="C523" s="240"/>
      <c r="D523" s="240"/>
      <c r="F523" s="263"/>
      <c r="G523" s="263"/>
      <c r="H523" s="265"/>
      <c r="I523" s="267"/>
      <c r="K523" s="261"/>
      <c r="L523" s="261"/>
    </row>
    <row r="524" spans="2:12" ht="12.6" customHeight="1" x14ac:dyDescent="0.25">
      <c r="B524" s="240"/>
      <c r="C524" s="240"/>
      <c r="D524" s="240"/>
      <c r="F524" s="263"/>
      <c r="G524" s="263"/>
      <c r="H524" s="265"/>
      <c r="I524" s="267"/>
      <c r="K524" s="261"/>
      <c r="L524" s="261"/>
    </row>
    <row r="525" spans="2:12" ht="12.6" customHeight="1" x14ac:dyDescent="0.25">
      <c r="B525" s="240"/>
      <c r="C525" s="240"/>
      <c r="D525" s="240"/>
      <c r="F525" s="263"/>
      <c r="G525" s="263"/>
      <c r="H525" s="265"/>
      <c r="I525" s="267"/>
      <c r="K525" s="261"/>
      <c r="L525" s="261"/>
    </row>
    <row r="526" spans="2:12" ht="12.6" customHeight="1" x14ac:dyDescent="0.25">
      <c r="B526" s="240"/>
      <c r="C526" s="240"/>
      <c r="D526" s="240"/>
      <c r="F526" s="263"/>
      <c r="G526" s="263"/>
      <c r="H526" s="265"/>
      <c r="I526" s="267"/>
      <c r="K526" s="261"/>
      <c r="L526" s="261"/>
    </row>
    <row r="527" spans="2:12" ht="12.6" customHeight="1" x14ac:dyDescent="0.25">
      <c r="B527" s="240"/>
      <c r="C527" s="240"/>
      <c r="D527" s="240"/>
      <c r="F527" s="263"/>
      <c r="G527" s="263"/>
      <c r="H527" s="265"/>
      <c r="I527" s="267"/>
      <c r="K527" s="261"/>
      <c r="L527" s="261"/>
    </row>
    <row r="528" spans="2:12" ht="12.6" customHeight="1" x14ac:dyDescent="0.25">
      <c r="B528" s="240"/>
      <c r="C528" s="240"/>
      <c r="D528" s="240"/>
      <c r="F528" s="263"/>
      <c r="G528" s="263"/>
      <c r="H528" s="265"/>
      <c r="I528" s="267"/>
      <c r="K528" s="261"/>
      <c r="L528" s="261"/>
    </row>
    <row r="529" spans="2:12" ht="12.6" customHeight="1" x14ac:dyDescent="0.25">
      <c r="B529" s="240"/>
      <c r="C529" s="240"/>
      <c r="D529" s="240"/>
      <c r="F529" s="263"/>
      <c r="G529" s="263"/>
      <c r="H529" s="265"/>
      <c r="I529" s="267"/>
      <c r="K529" s="261"/>
      <c r="L529" s="261"/>
    </row>
    <row r="530" spans="2:12" ht="12.6" customHeight="1" x14ac:dyDescent="0.25">
      <c r="B530" s="240"/>
      <c r="C530" s="240"/>
      <c r="D530" s="240"/>
      <c r="F530" s="263"/>
      <c r="G530" s="263"/>
      <c r="H530" s="265"/>
      <c r="I530" s="267"/>
      <c r="K530" s="261"/>
      <c r="L530" s="261"/>
    </row>
    <row r="531" spans="2:12" ht="12.6" customHeight="1" x14ac:dyDescent="0.25">
      <c r="B531" s="240"/>
      <c r="C531" s="240"/>
      <c r="D531" s="240"/>
      <c r="F531" s="263"/>
      <c r="G531" s="263"/>
      <c r="H531" s="265"/>
      <c r="I531" s="267"/>
      <c r="K531" s="261"/>
      <c r="L531" s="261"/>
    </row>
    <row r="532" spans="2:12" ht="12.6" customHeight="1" x14ac:dyDescent="0.25">
      <c r="B532" s="240"/>
      <c r="C532" s="240"/>
      <c r="D532" s="240"/>
      <c r="F532" s="263"/>
      <c r="G532" s="263"/>
      <c r="H532" s="265"/>
      <c r="I532" s="267"/>
      <c r="K532" s="261"/>
      <c r="L532" s="261"/>
    </row>
    <row r="533" spans="2:12" ht="12.6" customHeight="1" x14ac:dyDescent="0.25">
      <c r="B533" s="240"/>
      <c r="C533" s="240"/>
      <c r="D533" s="240"/>
      <c r="F533" s="263"/>
      <c r="G533" s="263"/>
      <c r="H533" s="265"/>
      <c r="I533" s="267"/>
      <c r="K533" s="261"/>
      <c r="L533" s="261"/>
    </row>
    <row r="534" spans="2:12" ht="12.6" customHeight="1" x14ac:dyDescent="0.25">
      <c r="B534" s="240"/>
      <c r="C534" s="240"/>
      <c r="D534" s="240"/>
      <c r="F534" s="263"/>
      <c r="G534" s="263"/>
      <c r="H534" s="265"/>
      <c r="I534" s="267"/>
      <c r="K534" s="261"/>
      <c r="L534" s="261"/>
    </row>
    <row r="535" spans="2:12" ht="12.6" customHeight="1" x14ac:dyDescent="0.25">
      <c r="B535" s="240"/>
      <c r="C535" s="240"/>
      <c r="D535" s="240"/>
      <c r="F535" s="263"/>
      <c r="G535" s="263"/>
      <c r="H535" s="265"/>
      <c r="I535" s="267"/>
      <c r="K535" s="261"/>
      <c r="L535" s="261"/>
    </row>
    <row r="536" spans="2:12" ht="12.6" customHeight="1" x14ac:dyDescent="0.25">
      <c r="B536" s="240"/>
      <c r="C536" s="240"/>
      <c r="D536" s="240"/>
      <c r="F536" s="263"/>
      <c r="G536" s="263"/>
      <c r="H536" s="265"/>
      <c r="I536" s="267"/>
      <c r="K536" s="261"/>
      <c r="L536" s="261"/>
    </row>
    <row r="537" spans="2:12" ht="12.6" customHeight="1" x14ac:dyDescent="0.25">
      <c r="B537" s="240"/>
      <c r="C537" s="240"/>
      <c r="D537" s="240"/>
      <c r="F537" s="263"/>
      <c r="G537" s="263"/>
      <c r="H537" s="265"/>
      <c r="I537" s="267"/>
      <c r="K537" s="261"/>
      <c r="L537" s="261"/>
    </row>
    <row r="538" spans="2:12" ht="12.6" customHeight="1" x14ac:dyDescent="0.25">
      <c r="B538" s="240"/>
      <c r="C538" s="240"/>
      <c r="D538" s="240"/>
      <c r="F538" s="263"/>
      <c r="G538" s="263"/>
      <c r="H538" s="265"/>
      <c r="I538" s="267"/>
      <c r="K538" s="261"/>
      <c r="L538" s="261"/>
    </row>
    <row r="539" spans="2:12" ht="12.6" customHeight="1" x14ac:dyDescent="0.25">
      <c r="B539" s="240"/>
      <c r="C539" s="240"/>
      <c r="D539" s="240"/>
      <c r="F539" s="263"/>
      <c r="G539" s="263"/>
      <c r="H539" s="265"/>
      <c r="I539" s="267"/>
      <c r="K539" s="261"/>
      <c r="L539" s="261"/>
    </row>
    <row r="540" spans="2:12" ht="12.6" customHeight="1" x14ac:dyDescent="0.25">
      <c r="B540" s="240"/>
      <c r="C540" s="240"/>
      <c r="D540" s="240"/>
      <c r="F540" s="263"/>
      <c r="G540" s="263"/>
      <c r="H540" s="265"/>
      <c r="I540" s="267"/>
      <c r="K540" s="261"/>
      <c r="L540" s="261"/>
    </row>
    <row r="541" spans="2:12" ht="12.6" customHeight="1" x14ac:dyDescent="0.25">
      <c r="B541" s="240"/>
      <c r="C541" s="240"/>
      <c r="D541" s="181"/>
      <c r="E541" s="181"/>
      <c r="F541" s="263"/>
      <c r="G541" s="263"/>
      <c r="H541" s="265"/>
      <c r="I541" s="267"/>
      <c r="K541" s="261"/>
      <c r="L541" s="261"/>
    </row>
    <row r="542" spans="2:12" ht="12.6" customHeight="1" x14ac:dyDescent="0.25">
      <c r="B542" s="240"/>
      <c r="C542" s="240"/>
      <c r="D542" s="181"/>
      <c r="E542" s="181"/>
      <c r="F542" s="263"/>
      <c r="G542" s="263"/>
      <c r="H542" s="265"/>
      <c r="I542" s="267"/>
      <c r="K542" s="261"/>
      <c r="L542" s="261"/>
    </row>
    <row r="543" spans="2:12" ht="12.6" customHeight="1" x14ac:dyDescent="0.25">
      <c r="B543" s="240"/>
      <c r="C543" s="240"/>
      <c r="D543" s="181"/>
      <c r="E543" s="181"/>
      <c r="F543" s="263"/>
      <c r="G543" s="263"/>
      <c r="H543" s="265"/>
      <c r="I543" s="267"/>
      <c r="K543" s="261"/>
      <c r="L543" s="261"/>
    </row>
    <row r="544" spans="2:12" ht="12.6" customHeight="1" x14ac:dyDescent="0.25">
      <c r="B544" s="240"/>
      <c r="C544" s="240"/>
      <c r="D544" s="240"/>
      <c r="F544" s="263"/>
      <c r="G544" s="263"/>
      <c r="H544" s="265"/>
      <c r="I544" s="267"/>
      <c r="K544" s="261"/>
      <c r="L544" s="261"/>
    </row>
    <row r="545" spans="2:13" ht="12.6" customHeight="1" x14ac:dyDescent="0.25">
      <c r="B545" s="240"/>
      <c r="C545" s="240"/>
      <c r="D545" s="240"/>
      <c r="F545" s="263"/>
      <c r="G545" s="263"/>
      <c r="H545" s="265"/>
      <c r="I545" s="267"/>
      <c r="K545" s="261"/>
      <c r="L545" s="261"/>
    </row>
    <row r="546" spans="2:13" ht="12.6" customHeight="1" x14ac:dyDescent="0.25">
      <c r="B546" s="240"/>
      <c r="C546" s="240"/>
      <c r="D546" s="240"/>
      <c r="F546" s="263"/>
      <c r="G546" s="263"/>
      <c r="H546" s="265"/>
      <c r="I546" s="267"/>
      <c r="K546" s="261"/>
      <c r="L546" s="261"/>
    </row>
    <row r="547" spans="2:13" ht="12.6" customHeight="1" x14ac:dyDescent="0.25">
      <c r="B547" s="240"/>
      <c r="C547" s="240"/>
      <c r="D547" s="181"/>
      <c r="E547" s="181"/>
      <c r="F547" s="263"/>
      <c r="G547" s="263"/>
      <c r="H547" s="265"/>
      <c r="I547" s="267"/>
      <c r="K547" s="261"/>
      <c r="L547" s="261"/>
    </row>
    <row r="548" spans="2:13" ht="12.6" customHeight="1" x14ac:dyDescent="0.25">
      <c r="B548" s="240"/>
      <c r="C548" s="240"/>
      <c r="D548" s="181"/>
      <c r="E548" s="181"/>
      <c r="F548" s="263"/>
      <c r="G548" s="263"/>
      <c r="H548" s="265"/>
      <c r="I548" s="267"/>
      <c r="K548" s="261"/>
      <c r="L548" s="261"/>
    </row>
    <row r="549" spans="2:13" ht="12.6" customHeight="1" x14ac:dyDescent="0.25">
      <c r="B549" s="240"/>
      <c r="C549" s="240"/>
      <c r="D549" s="181"/>
      <c r="E549" s="181"/>
      <c r="F549" s="263"/>
      <c r="G549" s="263"/>
      <c r="H549" s="265"/>
      <c r="I549" s="267"/>
      <c r="K549" s="261"/>
      <c r="L549" s="261"/>
    </row>
    <row r="550" spans="2:13" ht="12.6" customHeight="1" x14ac:dyDescent="0.25">
      <c r="B550" s="240"/>
      <c r="C550" s="240"/>
      <c r="D550" s="240"/>
      <c r="F550" s="263"/>
      <c r="G550" s="263"/>
      <c r="H550" s="265"/>
      <c r="I550" s="267"/>
      <c r="K550" s="261"/>
      <c r="L550" s="261"/>
    </row>
    <row r="551" spans="2:13" ht="12.6" customHeight="1" x14ac:dyDescent="0.25">
      <c r="B551" s="240"/>
      <c r="C551" s="240"/>
      <c r="D551" s="181"/>
      <c r="E551" s="181"/>
      <c r="F551" s="263"/>
      <c r="G551" s="263"/>
      <c r="H551" s="265"/>
      <c r="I551" s="267"/>
      <c r="J551" s="199"/>
      <c r="M551" s="265"/>
    </row>
    <row r="552" spans="2:13" ht="12.6" customHeight="1" x14ac:dyDescent="0.25">
      <c r="B552" s="240"/>
      <c r="C552" s="240"/>
      <c r="D552" s="181"/>
      <c r="E552" s="181"/>
      <c r="F552" s="263"/>
      <c r="G552" s="263"/>
      <c r="H552" s="265"/>
      <c r="J552" s="199"/>
      <c r="M552" s="265"/>
    </row>
    <row r="553" spans="2:13" ht="12.6" customHeight="1" x14ac:dyDescent="0.25">
      <c r="B553" s="240"/>
      <c r="C553" s="240"/>
      <c r="D553" s="181"/>
      <c r="E553" s="181"/>
      <c r="F553" s="263"/>
      <c r="G553" s="263"/>
      <c r="H553" s="265"/>
      <c r="J553" s="199"/>
      <c r="M553" s="265"/>
    </row>
    <row r="554" spans="2:13" ht="12.6" customHeight="1" x14ac:dyDescent="0.25">
      <c r="B554" s="240"/>
      <c r="C554" s="240"/>
      <c r="D554" s="181"/>
      <c r="E554" s="181"/>
      <c r="F554" s="263"/>
      <c r="G554" s="263"/>
      <c r="H554" s="265"/>
      <c r="J554" s="199"/>
      <c r="M554" s="265"/>
    </row>
    <row r="555" spans="2:13" ht="12.6" customHeight="1" x14ac:dyDescent="0.25">
      <c r="B555" s="240"/>
      <c r="C555" s="240"/>
      <c r="D555" s="181"/>
      <c r="E555" s="181"/>
      <c r="F555" s="263"/>
      <c r="G555" s="263"/>
      <c r="H555" s="265"/>
      <c r="J555" s="199"/>
      <c r="M555" s="265"/>
    </row>
    <row r="556" spans="2:13" ht="12.6" customHeight="1" x14ac:dyDescent="0.25">
      <c r="B556" s="240"/>
      <c r="C556" s="240"/>
      <c r="D556" s="181"/>
      <c r="E556" s="181"/>
      <c r="F556" s="263"/>
      <c r="G556" s="263"/>
      <c r="H556" s="265"/>
      <c r="J556" s="199"/>
      <c r="M556" s="265"/>
    </row>
    <row r="557" spans="2:13" ht="12.6" customHeight="1" x14ac:dyDescent="0.25">
      <c r="B557" s="240"/>
      <c r="C557" s="240"/>
      <c r="D557" s="181"/>
      <c r="E557" s="181"/>
      <c r="F557" s="263"/>
      <c r="G557" s="263"/>
      <c r="H557" s="265"/>
      <c r="J557" s="199"/>
      <c r="M557" s="265"/>
    </row>
    <row r="558" spans="2:13" ht="12.6" customHeight="1" x14ac:dyDescent="0.25">
      <c r="B558" s="240"/>
      <c r="C558" s="240"/>
      <c r="D558" s="181"/>
      <c r="E558" s="181"/>
      <c r="F558" s="263"/>
      <c r="G558" s="263"/>
      <c r="H558" s="265"/>
      <c r="J558" s="199"/>
      <c r="M558" s="265"/>
    </row>
    <row r="559" spans="2:13" ht="12.6" customHeight="1" x14ac:dyDescent="0.25">
      <c r="B559" s="240"/>
      <c r="C559" s="240"/>
      <c r="D559" s="181"/>
      <c r="E559" s="181"/>
      <c r="F559" s="263"/>
      <c r="G559" s="263"/>
      <c r="H559" s="265"/>
      <c r="J559" s="199"/>
      <c r="M559" s="265"/>
    </row>
    <row r="560" spans="2:13" ht="12.6" customHeight="1" x14ac:dyDescent="0.25">
      <c r="B560" s="240"/>
      <c r="C560" s="240"/>
      <c r="D560" s="181"/>
      <c r="E560" s="181"/>
      <c r="F560" s="263"/>
      <c r="G560" s="263"/>
      <c r="H560" s="265"/>
      <c r="J560" s="199"/>
      <c r="M560" s="265"/>
    </row>
    <row r="561" spans="2:13" ht="12.6" customHeight="1" x14ac:dyDescent="0.25">
      <c r="B561" s="240"/>
      <c r="C561" s="240"/>
      <c r="D561" s="181"/>
      <c r="E561" s="181"/>
      <c r="F561" s="263"/>
      <c r="G561" s="263"/>
      <c r="H561" s="265"/>
      <c r="J561" s="199"/>
      <c r="M561" s="265"/>
    </row>
    <row r="562" spans="2:13" ht="12.6" customHeight="1" x14ac:dyDescent="0.25">
      <c r="B562" s="240"/>
      <c r="C562" s="240"/>
      <c r="D562" s="181"/>
      <c r="E562" s="181"/>
      <c r="F562" s="263"/>
      <c r="G562" s="263"/>
      <c r="H562" s="265"/>
      <c r="J562" s="199"/>
      <c r="M562" s="265"/>
    </row>
    <row r="563" spans="2:13" ht="12.6" customHeight="1" x14ac:dyDescent="0.25">
      <c r="B563" s="240"/>
      <c r="C563" s="240"/>
      <c r="D563" s="181"/>
      <c r="E563" s="181"/>
      <c r="F563" s="263"/>
      <c r="G563" s="263"/>
      <c r="H563" s="265"/>
      <c r="J563" s="199"/>
      <c r="M563" s="265"/>
    </row>
    <row r="564" spans="2:13" ht="12.6" customHeight="1" x14ac:dyDescent="0.25">
      <c r="B564" s="240"/>
      <c r="C564" s="240"/>
      <c r="D564" s="181"/>
      <c r="E564" s="181"/>
      <c r="F564" s="263"/>
      <c r="G564" s="263"/>
      <c r="H564" s="265"/>
      <c r="J564" s="199"/>
      <c r="M564" s="265"/>
    </row>
    <row r="565" spans="2:13" ht="12.6" customHeight="1" x14ac:dyDescent="0.25">
      <c r="B565" s="240"/>
      <c r="C565" s="240"/>
      <c r="D565" s="181"/>
      <c r="E565" s="181"/>
      <c r="F565" s="263"/>
      <c r="G565" s="263"/>
      <c r="H565" s="265"/>
      <c r="J565" s="199"/>
      <c r="M565" s="265"/>
    </row>
    <row r="566" spans="2:13" ht="12.6" customHeight="1" x14ac:dyDescent="0.25">
      <c r="B566" s="240"/>
      <c r="C566" s="240"/>
      <c r="D566" s="181"/>
      <c r="E566" s="181"/>
      <c r="F566" s="263"/>
      <c r="G566" s="263"/>
      <c r="H566" s="265"/>
      <c r="J566" s="199"/>
      <c r="M566" s="265"/>
    </row>
    <row r="567" spans="2:13" ht="12.6" customHeight="1" x14ac:dyDescent="0.25">
      <c r="B567" s="240"/>
      <c r="C567" s="240"/>
      <c r="D567" s="181"/>
      <c r="E567" s="181"/>
      <c r="F567" s="263"/>
      <c r="G567" s="263"/>
      <c r="H567" s="265"/>
      <c r="J567" s="199"/>
      <c r="M567" s="265"/>
    </row>
    <row r="568" spans="2:13" ht="12.6" customHeight="1" x14ac:dyDescent="0.25">
      <c r="B568" s="240"/>
      <c r="C568" s="240"/>
      <c r="D568" s="181"/>
      <c r="E568" s="181"/>
      <c r="F568" s="263"/>
      <c r="G568" s="263"/>
      <c r="H568" s="265"/>
      <c r="J568" s="199"/>
      <c r="M568" s="265"/>
    </row>
    <row r="569" spans="2:13" ht="12.6" customHeight="1" x14ac:dyDescent="0.25">
      <c r="B569" s="240"/>
      <c r="C569" s="240"/>
      <c r="D569" s="181"/>
      <c r="E569" s="181"/>
      <c r="F569" s="263"/>
      <c r="G569" s="263"/>
      <c r="H569" s="265"/>
      <c r="J569" s="199"/>
      <c r="M569" s="265"/>
    </row>
    <row r="570" spans="2:13" ht="12.6" customHeight="1" x14ac:dyDescent="0.25">
      <c r="B570" s="240"/>
      <c r="C570" s="240"/>
      <c r="D570" s="181"/>
      <c r="E570" s="181"/>
      <c r="F570" s="263"/>
      <c r="G570" s="263"/>
      <c r="H570" s="265"/>
      <c r="J570" s="199"/>
      <c r="M570" s="265"/>
    </row>
    <row r="571" spans="2:13" ht="12.6" customHeight="1" x14ac:dyDescent="0.25">
      <c r="B571" s="240"/>
      <c r="C571" s="240"/>
      <c r="D571" s="181"/>
      <c r="E571" s="181"/>
      <c r="F571" s="263"/>
      <c r="G571" s="263"/>
      <c r="H571" s="265"/>
      <c r="J571" s="199"/>
      <c r="M571" s="265"/>
    </row>
    <row r="572" spans="2:13" ht="12.6" customHeight="1" x14ac:dyDescent="0.25">
      <c r="B572" s="240"/>
      <c r="C572" s="240"/>
      <c r="D572" s="181"/>
      <c r="E572" s="181"/>
      <c r="F572" s="263"/>
      <c r="G572" s="263"/>
      <c r="H572" s="265"/>
      <c r="J572" s="199"/>
      <c r="M572" s="265"/>
    </row>
    <row r="573" spans="2:13" ht="12.6" customHeight="1" x14ac:dyDescent="0.25">
      <c r="B573" s="240"/>
      <c r="C573" s="240"/>
      <c r="D573" s="181"/>
      <c r="E573" s="181"/>
      <c r="F573" s="263"/>
      <c r="G573" s="263"/>
      <c r="H573" s="265"/>
      <c r="J573" s="199"/>
      <c r="M573" s="265"/>
    </row>
    <row r="574" spans="2:13" ht="12.6" customHeight="1" x14ac:dyDescent="0.25">
      <c r="B574" s="240"/>
      <c r="C574" s="240"/>
      <c r="D574" s="181"/>
      <c r="E574" s="181"/>
      <c r="F574" s="263"/>
      <c r="G574" s="263"/>
      <c r="H574" s="265"/>
      <c r="J574" s="199"/>
      <c r="M574" s="265"/>
    </row>
    <row r="575" spans="2:13" ht="12.6" customHeight="1" x14ac:dyDescent="0.25">
      <c r="B575" s="240"/>
      <c r="C575" s="240"/>
      <c r="D575" s="181"/>
      <c r="E575" s="181"/>
      <c r="F575" s="263"/>
      <c r="G575" s="263"/>
      <c r="H575" s="265"/>
    </row>
    <row r="576" spans="2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/>
      <c r="H612" s="197"/>
      <c r="L612" s="197"/>
    </row>
    <row r="613" spans="1:14" ht="12.6" customHeight="1" x14ac:dyDescent="0.25">
      <c r="A613" s="196"/>
      <c r="C613" s="181"/>
      <c r="D613" s="181"/>
      <c r="E613" s="198"/>
      <c r="F613" s="181"/>
      <c r="G613" s="181"/>
      <c r="H613" s="181"/>
      <c r="I613" s="181"/>
      <c r="J613" s="181"/>
      <c r="K613" s="181"/>
      <c r="L613" s="198"/>
    </row>
    <row r="614" spans="1:14" ht="12.6" customHeight="1" x14ac:dyDescent="0.25">
      <c r="A614" s="196"/>
      <c r="B614" s="198"/>
      <c r="N614" s="199"/>
    </row>
    <row r="615" spans="1:14" ht="12.6" customHeight="1" x14ac:dyDescent="0.25">
      <c r="A615" s="196"/>
      <c r="B615" s="198"/>
      <c r="C615" s="273"/>
      <c r="D615" s="266"/>
      <c r="N615" s="199"/>
    </row>
    <row r="616" spans="1:14" ht="12.6" customHeight="1" x14ac:dyDescent="0.25">
      <c r="A616" s="196"/>
      <c r="B616" s="200"/>
      <c r="N616" s="199"/>
    </row>
    <row r="617" spans="1:14" ht="12.6" customHeight="1" x14ac:dyDescent="0.25">
      <c r="A617" s="196"/>
      <c r="B617" s="200"/>
      <c r="N617" s="199"/>
    </row>
    <row r="618" spans="1:14" ht="12.6" customHeight="1" x14ac:dyDescent="0.25">
      <c r="A618" s="196"/>
      <c r="B618" s="200"/>
      <c r="N618" s="199"/>
    </row>
    <row r="619" spans="1:14" ht="12.6" customHeight="1" x14ac:dyDescent="0.25">
      <c r="A619" s="196"/>
      <c r="B619" s="200"/>
      <c r="N619" s="199"/>
    </row>
    <row r="620" spans="1:14" ht="12.6" customHeight="1" x14ac:dyDescent="0.25">
      <c r="A620" s="196"/>
      <c r="B620" s="200"/>
      <c r="N620" s="199"/>
    </row>
    <row r="621" spans="1:14" ht="12.6" customHeight="1" x14ac:dyDescent="0.25">
      <c r="A621" s="196"/>
      <c r="B621" s="200"/>
      <c r="N621" s="199"/>
    </row>
    <row r="622" spans="1:14" ht="12.6" customHeight="1" x14ac:dyDescent="0.25">
      <c r="A622" s="196"/>
      <c r="B622" s="198"/>
      <c r="N622" s="199"/>
    </row>
    <row r="623" spans="1:14" ht="12.6" customHeight="1" x14ac:dyDescent="0.25">
      <c r="A623" s="196"/>
      <c r="B623" s="200"/>
      <c r="N623" s="199"/>
    </row>
    <row r="624" spans="1:14" ht="12.6" customHeight="1" x14ac:dyDescent="0.25">
      <c r="A624" s="196"/>
      <c r="B624" s="200"/>
      <c r="N624" s="199"/>
    </row>
    <row r="625" spans="1:14" ht="12.6" customHeight="1" x14ac:dyDescent="0.25">
      <c r="A625" s="196"/>
      <c r="B625" s="200"/>
      <c r="N625" s="199"/>
    </row>
    <row r="626" spans="1:14" ht="12.6" customHeight="1" x14ac:dyDescent="0.25">
      <c r="A626" s="196"/>
      <c r="B626" s="200"/>
      <c r="N626" s="199"/>
    </row>
    <row r="627" spans="1:14" ht="12.6" customHeight="1" x14ac:dyDescent="0.25">
      <c r="A627" s="196"/>
      <c r="B627" s="198"/>
      <c r="N627" s="199"/>
    </row>
    <row r="628" spans="1:14" ht="12.6" customHeight="1" x14ac:dyDescent="0.25">
      <c r="A628" s="196"/>
      <c r="B628" s="200"/>
      <c r="N628" s="199"/>
    </row>
    <row r="629" spans="1:14" ht="12.6" customHeight="1" x14ac:dyDescent="0.25">
      <c r="A629" s="196"/>
      <c r="B629" s="200"/>
      <c r="N629" s="199"/>
    </row>
    <row r="630" spans="1:14" ht="12.6" customHeight="1" x14ac:dyDescent="0.25">
      <c r="A630" s="196"/>
      <c r="B630" s="200"/>
      <c r="N630" s="199"/>
    </row>
    <row r="631" spans="1:14" ht="12.6" customHeight="1" x14ac:dyDescent="0.25">
      <c r="A631" s="196"/>
      <c r="B631" s="200"/>
      <c r="N631" s="199"/>
    </row>
    <row r="632" spans="1:14" ht="12.6" customHeight="1" x14ac:dyDescent="0.25">
      <c r="A632" s="196"/>
      <c r="B632" s="200"/>
      <c r="N632" s="199"/>
    </row>
    <row r="633" spans="1:14" ht="12.6" customHeight="1" x14ac:dyDescent="0.25">
      <c r="A633" s="196"/>
      <c r="B633" s="200"/>
      <c r="N633" s="199"/>
    </row>
    <row r="634" spans="1:14" ht="12.6" customHeight="1" x14ac:dyDescent="0.25">
      <c r="A634" s="196"/>
      <c r="B634" s="200"/>
      <c r="N634" s="199"/>
    </row>
    <row r="635" spans="1:14" ht="12.6" customHeight="1" x14ac:dyDescent="0.25">
      <c r="A635" s="196"/>
      <c r="B635" s="200"/>
      <c r="N635" s="199"/>
    </row>
    <row r="636" spans="1:14" ht="12.6" customHeight="1" x14ac:dyDescent="0.25">
      <c r="A636" s="196"/>
      <c r="B636" s="200"/>
      <c r="N636" s="199"/>
    </row>
    <row r="637" spans="1:14" ht="12.6" customHeight="1" x14ac:dyDescent="0.25">
      <c r="A637" s="196"/>
      <c r="B637" s="200"/>
      <c r="N637" s="199"/>
    </row>
    <row r="638" spans="1:14" ht="12.6" customHeight="1" x14ac:dyDescent="0.25">
      <c r="A638" s="196"/>
      <c r="B638" s="200"/>
      <c r="N638" s="199"/>
    </row>
    <row r="639" spans="1:14" ht="12.6" customHeight="1" x14ac:dyDescent="0.25">
      <c r="A639" s="196"/>
      <c r="B639" s="200"/>
      <c r="N639" s="199"/>
    </row>
    <row r="640" spans="1:14" ht="12.6" customHeight="1" x14ac:dyDescent="0.25">
      <c r="A640" s="196"/>
      <c r="B640" s="200"/>
      <c r="N640" s="199"/>
    </row>
    <row r="641" spans="1:14" ht="12.6" customHeight="1" x14ac:dyDescent="0.25">
      <c r="A641" s="196"/>
      <c r="B641" s="200"/>
      <c r="N641" s="199"/>
    </row>
    <row r="642" spans="1:14" ht="12.6" customHeight="1" x14ac:dyDescent="0.25">
      <c r="A642" s="196"/>
      <c r="B642" s="200"/>
      <c r="N642" s="199"/>
    </row>
    <row r="643" spans="1:14" ht="12.6" customHeight="1" x14ac:dyDescent="0.25">
      <c r="A643" s="196"/>
      <c r="B643" s="200"/>
      <c r="N643" s="199"/>
    </row>
    <row r="644" spans="1:14" ht="12.6" customHeight="1" x14ac:dyDescent="0.25">
      <c r="A644" s="196"/>
      <c r="B644" s="200"/>
      <c r="N644" s="199"/>
    </row>
    <row r="645" spans="1:14" ht="12.6" customHeight="1" x14ac:dyDescent="0.25">
      <c r="A645" s="196"/>
      <c r="B645" s="200"/>
      <c r="N645" s="199"/>
    </row>
    <row r="646" spans="1:14" ht="12.6" customHeight="1" x14ac:dyDescent="0.25">
      <c r="A646" s="196"/>
      <c r="B646" s="200"/>
      <c r="N646" s="199"/>
    </row>
    <row r="647" spans="1:14" ht="12.6" customHeight="1" x14ac:dyDescent="0.25">
      <c r="A647" s="196"/>
      <c r="B647" s="200"/>
      <c r="N647" s="199"/>
    </row>
    <row r="648" spans="1:14" ht="12.6" customHeight="1" x14ac:dyDescent="0.25">
      <c r="A648" s="196"/>
      <c r="B648" s="196"/>
      <c r="L648" s="266"/>
    </row>
    <row r="666" spans="1:14" ht="12.6" customHeight="1" x14ac:dyDescent="0.25">
      <c r="C666" s="181"/>
      <c r="M666" s="181"/>
    </row>
    <row r="667" spans="1:14" ht="12.6" customHeight="1" x14ac:dyDescent="0.25">
      <c r="C667" s="181"/>
      <c r="D667" s="181"/>
      <c r="E667" s="198"/>
      <c r="F667" s="181"/>
      <c r="G667" s="181"/>
      <c r="H667" s="181"/>
      <c r="I667" s="181"/>
      <c r="J667" s="181"/>
      <c r="K667" s="181"/>
      <c r="L667" s="198"/>
      <c r="M667" s="181"/>
    </row>
    <row r="668" spans="1:14" ht="12.6" customHeight="1" x14ac:dyDescent="0.25">
      <c r="A668" s="196"/>
      <c r="B668" s="198"/>
      <c r="N668" s="198"/>
    </row>
    <row r="669" spans="1:14" ht="12.6" customHeight="1" x14ac:dyDescent="0.25">
      <c r="A669" s="196"/>
      <c r="B669" s="198"/>
      <c r="N669" s="198"/>
    </row>
    <row r="670" spans="1:14" ht="12.6" customHeight="1" x14ac:dyDescent="0.25">
      <c r="A670" s="196"/>
      <c r="B670" s="198"/>
      <c r="N670" s="198"/>
    </row>
    <row r="671" spans="1:14" ht="12.6" customHeight="1" x14ac:dyDescent="0.25">
      <c r="A671" s="196"/>
      <c r="B671" s="198"/>
      <c r="N671" s="198"/>
    </row>
    <row r="672" spans="1:14" ht="12.6" customHeight="1" x14ac:dyDescent="0.25">
      <c r="A672" s="196"/>
      <c r="B672" s="198"/>
      <c r="N672" s="198"/>
    </row>
    <row r="673" spans="1:14" ht="12.6" customHeight="1" x14ac:dyDescent="0.25">
      <c r="A673" s="196"/>
      <c r="B673" s="198"/>
      <c r="N673" s="198"/>
    </row>
    <row r="674" spans="1:14" ht="12.6" customHeight="1" x14ac:dyDescent="0.25">
      <c r="A674" s="196"/>
      <c r="B674" s="198"/>
      <c r="N674" s="198"/>
    </row>
    <row r="675" spans="1:14" ht="12.6" customHeight="1" x14ac:dyDescent="0.25">
      <c r="A675" s="196"/>
      <c r="B675" s="198"/>
      <c r="N675" s="198"/>
    </row>
    <row r="676" spans="1:14" ht="12.6" customHeight="1" x14ac:dyDescent="0.25">
      <c r="A676" s="196"/>
      <c r="B676" s="198"/>
      <c r="N676" s="198"/>
    </row>
    <row r="677" spans="1:14" ht="12.6" customHeight="1" x14ac:dyDescent="0.25">
      <c r="A677" s="196"/>
      <c r="B677" s="198"/>
      <c r="N677" s="198"/>
    </row>
    <row r="678" spans="1:14" ht="12.6" customHeight="1" x14ac:dyDescent="0.25">
      <c r="A678" s="196"/>
      <c r="B678" s="198"/>
      <c r="N678" s="198"/>
    </row>
    <row r="679" spans="1:14" ht="12.6" customHeight="1" x14ac:dyDescent="0.25">
      <c r="A679" s="196"/>
      <c r="B679" s="198"/>
      <c r="N679" s="198"/>
    </row>
    <row r="680" spans="1:14" ht="12.6" customHeight="1" x14ac:dyDescent="0.25">
      <c r="A680" s="196"/>
      <c r="B680" s="198"/>
      <c r="N680" s="198"/>
    </row>
    <row r="681" spans="1:14" ht="12.6" customHeight="1" x14ac:dyDescent="0.25">
      <c r="A681" s="196"/>
      <c r="B681" s="198"/>
      <c r="N681" s="198"/>
    </row>
    <row r="682" spans="1:14" ht="12.6" customHeight="1" x14ac:dyDescent="0.25">
      <c r="A682" s="196"/>
      <c r="B682" s="198"/>
      <c r="N682" s="198"/>
    </row>
    <row r="683" spans="1:14" ht="12.6" customHeight="1" x14ac:dyDescent="0.25">
      <c r="A683" s="196"/>
      <c r="B683" s="198"/>
      <c r="N683" s="198"/>
    </row>
    <row r="684" spans="1:14" ht="12.6" customHeight="1" x14ac:dyDescent="0.25">
      <c r="A684" s="196"/>
      <c r="B684" s="198"/>
      <c r="N684" s="198"/>
    </row>
    <row r="685" spans="1:14" ht="12.6" customHeight="1" x14ac:dyDescent="0.25">
      <c r="A685" s="196"/>
      <c r="B685" s="198"/>
      <c r="N685" s="198"/>
    </row>
    <row r="686" spans="1:14" ht="12.6" customHeight="1" x14ac:dyDescent="0.25">
      <c r="A686" s="196"/>
      <c r="B686" s="198"/>
      <c r="N686" s="198"/>
    </row>
    <row r="687" spans="1:14" ht="12.6" customHeight="1" x14ac:dyDescent="0.25">
      <c r="A687" s="196"/>
      <c r="B687" s="198"/>
      <c r="N687" s="198"/>
    </row>
    <row r="688" spans="1:14" ht="12.6" customHeight="1" x14ac:dyDescent="0.25">
      <c r="A688" s="196"/>
      <c r="B688" s="198"/>
      <c r="N688" s="198"/>
    </row>
    <row r="689" spans="1:14" ht="12.6" customHeight="1" x14ac:dyDescent="0.25">
      <c r="A689" s="196"/>
      <c r="B689" s="198"/>
      <c r="N689" s="198"/>
    </row>
    <row r="690" spans="1:14" ht="12.6" customHeight="1" x14ac:dyDescent="0.25">
      <c r="A690" s="196"/>
      <c r="B690" s="198"/>
      <c r="N690" s="198"/>
    </row>
    <row r="691" spans="1:14" ht="12.6" customHeight="1" x14ac:dyDescent="0.25">
      <c r="A691" s="196"/>
      <c r="B691" s="198"/>
      <c r="N691" s="198"/>
    </row>
    <row r="692" spans="1:14" ht="12.6" customHeight="1" x14ac:dyDescent="0.25">
      <c r="A692" s="196"/>
      <c r="B692" s="198"/>
      <c r="N692" s="198"/>
    </row>
    <row r="693" spans="1:14" ht="12.6" customHeight="1" x14ac:dyDescent="0.25">
      <c r="A693" s="196"/>
      <c r="B693" s="198"/>
      <c r="N693" s="198"/>
    </row>
    <row r="694" spans="1:14" ht="12.6" customHeight="1" x14ac:dyDescent="0.25">
      <c r="A694" s="196"/>
      <c r="B694" s="198"/>
      <c r="N694" s="198"/>
    </row>
    <row r="695" spans="1:14" ht="12.6" customHeight="1" x14ac:dyDescent="0.25">
      <c r="A695" s="196"/>
      <c r="B695" s="198"/>
      <c r="N695" s="198"/>
    </row>
    <row r="696" spans="1:14" ht="12.6" customHeight="1" x14ac:dyDescent="0.25">
      <c r="A696" s="196"/>
      <c r="B696" s="198"/>
      <c r="N696" s="198"/>
    </row>
    <row r="697" spans="1:14" ht="12.6" customHeight="1" x14ac:dyDescent="0.25">
      <c r="A697" s="196"/>
      <c r="B697" s="198"/>
      <c r="N697" s="198"/>
    </row>
    <row r="698" spans="1:14" ht="12.6" customHeight="1" x14ac:dyDescent="0.25">
      <c r="A698" s="196"/>
      <c r="B698" s="198"/>
      <c r="N698" s="198"/>
    </row>
    <row r="699" spans="1:14" ht="12.6" customHeight="1" x14ac:dyDescent="0.25">
      <c r="A699" s="196"/>
      <c r="B699" s="198"/>
      <c r="N699" s="198"/>
    </row>
    <row r="700" spans="1:14" ht="12.6" customHeight="1" x14ac:dyDescent="0.25">
      <c r="A700" s="196"/>
      <c r="B700" s="198"/>
      <c r="N700" s="198"/>
    </row>
    <row r="701" spans="1:14" ht="12.6" customHeight="1" x14ac:dyDescent="0.25">
      <c r="A701" s="196"/>
      <c r="B701" s="198"/>
      <c r="N701" s="198"/>
    </row>
    <row r="702" spans="1:14" ht="12.6" customHeight="1" x14ac:dyDescent="0.25">
      <c r="A702" s="196"/>
      <c r="B702" s="198"/>
      <c r="N702" s="198"/>
    </row>
    <row r="703" spans="1:14" ht="12.6" customHeight="1" x14ac:dyDescent="0.25">
      <c r="A703" s="196"/>
      <c r="B703" s="198"/>
      <c r="N703" s="198"/>
    </row>
    <row r="704" spans="1:14" ht="12.6" customHeight="1" x14ac:dyDescent="0.25">
      <c r="A704" s="196"/>
      <c r="B704" s="198"/>
      <c r="N704" s="198"/>
    </row>
    <row r="705" spans="1:83" ht="12.6" customHeight="1" x14ac:dyDescent="0.25">
      <c r="A705" s="196"/>
      <c r="B705" s="198"/>
      <c r="N705" s="198"/>
    </row>
    <row r="706" spans="1:83" ht="12.6" customHeight="1" x14ac:dyDescent="0.25">
      <c r="A706" s="196"/>
      <c r="B706" s="198"/>
      <c r="N706" s="198"/>
    </row>
    <row r="707" spans="1:83" ht="12.6" customHeight="1" x14ac:dyDescent="0.25">
      <c r="A707" s="196"/>
      <c r="B707" s="198"/>
      <c r="N707" s="198"/>
    </row>
    <row r="708" spans="1:83" ht="12.6" customHeight="1" x14ac:dyDescent="0.25">
      <c r="A708" s="196"/>
      <c r="B708" s="198"/>
      <c r="N708" s="198"/>
    </row>
    <row r="709" spans="1:83" ht="12.6" customHeight="1" x14ac:dyDescent="0.25">
      <c r="A709" s="196"/>
      <c r="B709" s="198"/>
      <c r="N709" s="198"/>
    </row>
    <row r="710" spans="1:83" ht="12.6" customHeight="1" x14ac:dyDescent="0.25">
      <c r="A710" s="196"/>
      <c r="B710" s="198"/>
      <c r="N710" s="198"/>
    </row>
    <row r="711" spans="1:83" ht="12.6" customHeight="1" x14ac:dyDescent="0.25">
      <c r="A711" s="196"/>
      <c r="B711" s="198"/>
      <c r="N711" s="198"/>
    </row>
    <row r="712" spans="1:83" ht="12.6" customHeight="1" x14ac:dyDescent="0.25">
      <c r="A712" s="196"/>
      <c r="B712" s="198"/>
      <c r="N712" s="198"/>
    </row>
    <row r="713" spans="1:83" ht="12.6" customHeight="1" x14ac:dyDescent="0.25">
      <c r="A713" s="196"/>
      <c r="B713" s="198"/>
      <c r="N713" s="199"/>
    </row>
    <row r="715" spans="1:83" ht="12.6" customHeight="1" x14ac:dyDescent="0.25">
      <c r="N715" s="198"/>
    </row>
    <row r="716" spans="1:83" ht="12.6" customHeight="1" x14ac:dyDescent="0.25">
      <c r="N716" s="198"/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3" s="203" customFormat="1" ht="12.6" customHeight="1" x14ac:dyDescent="0.25"/>
    <row r="722" spans="1:83" s="201" customFormat="1" ht="12.6" customHeight="1" x14ac:dyDescent="0.25">
      <c r="A722" s="202"/>
      <c r="B722" s="276"/>
      <c r="C722" s="276"/>
      <c r="D722" s="276"/>
      <c r="E722" s="276"/>
      <c r="F722" s="276"/>
      <c r="G722" s="276"/>
      <c r="H722" s="276"/>
      <c r="I722" s="276"/>
      <c r="J722" s="276"/>
      <c r="K722" s="276"/>
      <c r="L722" s="276"/>
      <c r="M722" s="276"/>
      <c r="N722" s="276"/>
      <c r="O722" s="276"/>
      <c r="P722" s="276"/>
      <c r="Q722" s="276"/>
      <c r="R722" s="276"/>
      <c r="S722" s="276"/>
      <c r="T722" s="276"/>
      <c r="U722" s="276"/>
      <c r="V722" s="276"/>
      <c r="W722" s="276"/>
      <c r="X722" s="276"/>
      <c r="Y722" s="276"/>
      <c r="Z722" s="276"/>
      <c r="AA722" s="276"/>
      <c r="AB722" s="276"/>
      <c r="AC722" s="276"/>
      <c r="AD722" s="276"/>
      <c r="AE722" s="276"/>
      <c r="AF722" s="276"/>
      <c r="AG722" s="276"/>
      <c r="AH722" s="276"/>
      <c r="AI722" s="276"/>
      <c r="AJ722" s="276"/>
      <c r="AK722" s="276"/>
      <c r="AL722" s="276"/>
      <c r="AM722" s="276"/>
      <c r="AN722" s="276"/>
      <c r="AO722" s="276"/>
      <c r="AP722" s="276"/>
      <c r="AQ722" s="276"/>
      <c r="AR722" s="276"/>
      <c r="AS722" s="276"/>
      <c r="AT722" s="276"/>
      <c r="AU722" s="276"/>
      <c r="AV722" s="276"/>
      <c r="AW722" s="276"/>
      <c r="AX722" s="276"/>
      <c r="AY722" s="276"/>
      <c r="AZ722" s="276"/>
      <c r="BA722" s="276"/>
      <c r="BB722" s="276"/>
      <c r="BC722" s="276"/>
      <c r="BD722" s="276"/>
      <c r="BE722" s="276"/>
      <c r="BF722" s="276"/>
      <c r="BG722" s="276"/>
      <c r="BH722" s="276"/>
      <c r="BI722" s="276"/>
      <c r="BJ722" s="276"/>
      <c r="BK722" s="276"/>
      <c r="BL722" s="276"/>
      <c r="BM722" s="276"/>
      <c r="BN722" s="276"/>
      <c r="BO722" s="276"/>
      <c r="BP722" s="276"/>
      <c r="BQ722" s="276"/>
      <c r="BR722" s="276"/>
      <c r="BS722" s="276"/>
      <c r="BT722" s="276"/>
      <c r="BU722" s="276"/>
      <c r="BV722" s="276"/>
      <c r="BW722" s="276"/>
      <c r="BX722" s="276"/>
      <c r="BY722" s="276"/>
      <c r="BZ722" s="276"/>
      <c r="CA722" s="276"/>
      <c r="CB722" s="276"/>
      <c r="CC722" s="276"/>
      <c r="CD722" s="276"/>
      <c r="CE722" s="276"/>
    </row>
    <row r="723" spans="1:83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3" s="201" customFormat="1" ht="12.6" customHeight="1" x14ac:dyDescent="0.25"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3" s="203" customFormat="1" ht="12.6" customHeight="1" x14ac:dyDescent="0.25"/>
    <row r="726" spans="1:83" s="201" customFormat="1" ht="12.6" customHeight="1" x14ac:dyDescent="0.25">
      <c r="A726" s="202"/>
      <c r="B726" s="276"/>
      <c r="C726" s="276"/>
      <c r="D726" s="276"/>
      <c r="E726" s="276"/>
      <c r="F726" s="276"/>
      <c r="G726" s="276"/>
      <c r="H726" s="276"/>
      <c r="I726" s="276"/>
      <c r="J726" s="276"/>
      <c r="K726" s="276"/>
      <c r="L726" s="276"/>
      <c r="M726" s="276"/>
      <c r="N726" s="276"/>
      <c r="O726" s="276"/>
      <c r="P726" s="276"/>
      <c r="Q726" s="276"/>
      <c r="R726" s="276"/>
      <c r="S726" s="276"/>
      <c r="T726" s="276"/>
      <c r="U726" s="276"/>
      <c r="V726" s="276"/>
      <c r="W726" s="276"/>
      <c r="X726" s="276"/>
      <c r="Y726" s="276"/>
      <c r="Z726" s="276"/>
      <c r="AA726" s="276"/>
      <c r="AB726" s="276"/>
      <c r="AC726" s="276"/>
      <c r="AD726" s="276"/>
      <c r="AE726" s="276"/>
      <c r="AF726" s="276"/>
      <c r="AG726" s="276"/>
      <c r="AH726" s="276"/>
      <c r="AI726" s="276"/>
      <c r="AJ726" s="276"/>
      <c r="AK726" s="276"/>
      <c r="AL726" s="276"/>
      <c r="AM726" s="276"/>
      <c r="AN726" s="276"/>
      <c r="AO726" s="276"/>
      <c r="AP726" s="276"/>
      <c r="AQ726" s="276"/>
      <c r="AR726" s="276"/>
      <c r="AS726" s="276"/>
      <c r="AT726" s="276"/>
      <c r="AU726" s="276"/>
      <c r="AV726" s="276"/>
      <c r="AW726" s="276"/>
      <c r="AX726" s="276"/>
      <c r="AY726" s="276"/>
      <c r="AZ726" s="276"/>
      <c r="BA726" s="276"/>
      <c r="BB726" s="276"/>
      <c r="BC726" s="276"/>
      <c r="BD726" s="276"/>
      <c r="BE726" s="276"/>
      <c r="BF726" s="276"/>
      <c r="BG726" s="276"/>
      <c r="BH726" s="276"/>
      <c r="BI726" s="276"/>
      <c r="BJ726" s="276"/>
      <c r="BK726" s="276"/>
      <c r="BL726" s="276"/>
      <c r="BM726" s="276"/>
      <c r="BN726" s="276"/>
      <c r="BO726" s="276"/>
      <c r="BP726" s="276"/>
      <c r="BQ726" s="276"/>
      <c r="BR726" s="276"/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3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3" s="201" customFormat="1" ht="12.6" customHeight="1" x14ac:dyDescent="0.25"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3" s="203" customFormat="1" ht="12.6" customHeight="1" x14ac:dyDescent="0.25"/>
    <row r="730" spans="1:83" s="201" customFormat="1" ht="12.6" customHeight="1" x14ac:dyDescent="0.25">
      <c r="A730" s="202"/>
      <c r="B730" s="276"/>
      <c r="C730" s="276"/>
      <c r="D730" s="276"/>
      <c r="E730" s="276"/>
      <c r="F730" s="276"/>
      <c r="G730" s="276"/>
      <c r="H730" s="276"/>
      <c r="I730" s="276"/>
      <c r="J730" s="276"/>
      <c r="K730" s="276"/>
      <c r="L730" s="276"/>
      <c r="M730" s="276"/>
      <c r="N730" s="276"/>
      <c r="O730" s="276"/>
      <c r="P730" s="276"/>
      <c r="Q730" s="276"/>
      <c r="R730" s="276"/>
      <c r="S730" s="276"/>
      <c r="T730" s="276"/>
      <c r="U730" s="276"/>
      <c r="V730" s="276"/>
      <c r="W730" s="276"/>
      <c r="X730" s="276"/>
      <c r="Y730" s="276"/>
      <c r="Z730" s="276"/>
      <c r="AA730" s="276"/>
      <c r="AB730" s="276"/>
      <c r="AC730" s="276"/>
      <c r="AD730" s="276"/>
      <c r="AE730" s="276"/>
      <c r="AF730" s="276"/>
      <c r="AG730" s="276"/>
      <c r="AH730" s="276"/>
      <c r="AI730" s="276"/>
      <c r="AJ730" s="276"/>
      <c r="AK730" s="276"/>
      <c r="AL730" s="276"/>
      <c r="AM730" s="276"/>
      <c r="AN730" s="276"/>
      <c r="AO730" s="276"/>
      <c r="AP730" s="276"/>
      <c r="AQ730" s="276"/>
      <c r="AR730" s="276"/>
      <c r="AS730" s="276"/>
      <c r="AT730" s="276"/>
      <c r="AU730" s="276"/>
      <c r="AV730" s="276"/>
      <c r="AW730" s="276"/>
      <c r="AX730" s="276"/>
      <c r="AY730" s="276"/>
      <c r="AZ730" s="276"/>
      <c r="BA730" s="276"/>
      <c r="BB730" s="276"/>
      <c r="BC730" s="276"/>
      <c r="BD730" s="276"/>
      <c r="BE730" s="276"/>
      <c r="BF730" s="276"/>
      <c r="BG730" s="276"/>
      <c r="BH730" s="276"/>
      <c r="BI730" s="276"/>
      <c r="BJ730" s="276"/>
      <c r="BK730" s="276"/>
      <c r="BL730" s="276"/>
      <c r="BM730" s="276"/>
      <c r="BN730" s="276"/>
      <c r="BO730" s="276"/>
      <c r="BP730" s="276"/>
      <c r="BQ730" s="276"/>
      <c r="BR730" s="276"/>
      <c r="BS730" s="276"/>
      <c r="BT730" s="276"/>
      <c r="BU730" s="276"/>
      <c r="BV730" s="276"/>
      <c r="BW730" s="276"/>
      <c r="BX730" s="276"/>
      <c r="BY730" s="276"/>
      <c r="BZ730" s="276"/>
      <c r="CA730" s="276"/>
      <c r="CB730" s="276"/>
      <c r="CC730" s="276"/>
      <c r="CD730" s="276"/>
      <c r="CE730" s="276"/>
    </row>
    <row r="731" spans="1:83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3" s="201" customFormat="1" ht="12.6" customHeight="1" x14ac:dyDescent="0.25"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3" s="203" customFormat="1" ht="12.6" customHeight="1" x14ac:dyDescent="0.25"/>
    <row r="734" spans="1:83" s="201" customFormat="1" ht="12.6" customHeight="1" x14ac:dyDescent="0.25">
      <c r="A734" s="202"/>
      <c r="B734" s="276"/>
      <c r="C734" s="276"/>
      <c r="D734" s="276"/>
      <c r="E734" s="276"/>
      <c r="F734" s="276"/>
      <c r="G734" s="276"/>
      <c r="H734" s="276"/>
      <c r="I734" s="276"/>
      <c r="J734" s="276"/>
      <c r="K734" s="276"/>
      <c r="L734" s="276"/>
      <c r="M734" s="276"/>
      <c r="N734" s="276"/>
      <c r="O734" s="276"/>
      <c r="P734" s="276"/>
      <c r="Q734" s="276"/>
      <c r="R734" s="276"/>
      <c r="S734" s="276"/>
      <c r="T734" s="276"/>
      <c r="U734" s="276"/>
      <c r="V734" s="276"/>
      <c r="W734" s="276"/>
      <c r="X734" s="276"/>
      <c r="Y734" s="276"/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3" ht="12.6" customHeight="1" x14ac:dyDescent="0.25">
      <c r="A735" s="209"/>
      <c r="B735" s="276"/>
      <c r="C735" s="278"/>
      <c r="D735" s="276"/>
      <c r="E735" s="276"/>
      <c r="F735" s="276"/>
      <c r="G735" s="276"/>
      <c r="H735" s="276"/>
      <c r="I735" s="276"/>
      <c r="J735" s="276"/>
      <c r="K735" s="276"/>
      <c r="L735" s="276"/>
      <c r="M735" s="276"/>
      <c r="N735" s="276"/>
      <c r="O735" s="276"/>
      <c r="P735" s="276"/>
      <c r="Q735" s="276"/>
      <c r="R735" s="276"/>
      <c r="S735" s="276"/>
      <c r="T735" s="278"/>
      <c r="U735" s="276"/>
      <c r="V735" s="277"/>
      <c r="W735" s="276"/>
      <c r="X735" s="276"/>
      <c r="Y735" s="276"/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3" ht="12.6" customHeight="1" x14ac:dyDescent="0.25">
      <c r="A736" s="209"/>
      <c r="B736" s="276"/>
      <c r="C736" s="278"/>
      <c r="D736" s="276"/>
      <c r="E736" s="276"/>
      <c r="F736" s="276"/>
      <c r="G736" s="276"/>
      <c r="H736" s="276"/>
      <c r="I736" s="276"/>
      <c r="J736" s="276"/>
      <c r="K736" s="276"/>
      <c r="L736" s="276"/>
      <c r="M736" s="276"/>
      <c r="N736" s="276"/>
      <c r="O736" s="276"/>
      <c r="P736" s="276"/>
      <c r="Q736" s="276"/>
      <c r="R736" s="276"/>
      <c r="S736" s="276"/>
      <c r="T736" s="278"/>
      <c r="U736" s="276"/>
      <c r="V736" s="277"/>
      <c r="W736" s="276"/>
      <c r="X736" s="276"/>
      <c r="Y736" s="276"/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/>
      <c r="B737" s="276"/>
      <c r="C737" s="278"/>
      <c r="D737" s="276"/>
      <c r="E737" s="276"/>
      <c r="F737" s="276"/>
      <c r="G737" s="276"/>
      <c r="H737" s="276"/>
      <c r="I737" s="276"/>
      <c r="J737" s="276"/>
      <c r="K737" s="276"/>
      <c r="L737" s="276"/>
      <c r="M737" s="276"/>
      <c r="N737" s="276"/>
      <c r="O737" s="276"/>
      <c r="P737" s="276"/>
      <c r="Q737" s="276"/>
      <c r="R737" s="276"/>
      <c r="S737" s="276"/>
      <c r="T737" s="278"/>
      <c r="U737" s="276"/>
      <c r="V737" s="277"/>
      <c r="W737" s="276"/>
      <c r="X737" s="276"/>
      <c r="Y737" s="276"/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/>
      <c r="B738" s="276"/>
      <c r="C738" s="278"/>
      <c r="D738" s="276"/>
      <c r="E738" s="276"/>
      <c r="F738" s="276"/>
      <c r="G738" s="276"/>
      <c r="H738" s="276"/>
      <c r="I738" s="276"/>
      <c r="J738" s="276"/>
      <c r="K738" s="276"/>
      <c r="L738" s="276"/>
      <c r="M738" s="276"/>
      <c r="N738" s="276"/>
      <c r="O738" s="276"/>
      <c r="P738" s="276"/>
      <c r="Q738" s="276"/>
      <c r="R738" s="276"/>
      <c r="S738" s="276"/>
      <c r="T738" s="278"/>
      <c r="U738" s="276"/>
      <c r="V738" s="277"/>
      <c r="W738" s="276"/>
      <c r="X738" s="276"/>
      <c r="Y738" s="276"/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/>
      <c r="B739" s="276"/>
      <c r="C739" s="278"/>
      <c r="D739" s="276"/>
      <c r="E739" s="276"/>
      <c r="F739" s="276"/>
      <c r="G739" s="276"/>
      <c r="H739" s="276"/>
      <c r="I739" s="276"/>
      <c r="J739" s="276"/>
      <c r="K739" s="276"/>
      <c r="L739" s="276"/>
      <c r="M739" s="276"/>
      <c r="N739" s="276"/>
      <c r="O739" s="276"/>
      <c r="P739" s="276"/>
      <c r="Q739" s="276"/>
      <c r="R739" s="276"/>
      <c r="S739" s="276"/>
      <c r="T739" s="278"/>
      <c r="U739" s="276"/>
      <c r="V739" s="277"/>
      <c r="W739" s="276"/>
      <c r="X739" s="276"/>
      <c r="Y739" s="276"/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/>
      <c r="B740" s="276"/>
      <c r="C740" s="278"/>
      <c r="D740" s="276"/>
      <c r="E740" s="276"/>
      <c r="F740" s="276"/>
      <c r="G740" s="276"/>
      <c r="H740" s="276"/>
      <c r="I740" s="276"/>
      <c r="J740" s="276"/>
      <c r="K740" s="276"/>
      <c r="L740" s="276"/>
      <c r="M740" s="276"/>
      <c r="N740" s="276"/>
      <c r="O740" s="276"/>
      <c r="P740" s="276"/>
      <c r="Q740" s="276"/>
      <c r="R740" s="276"/>
      <c r="S740" s="276"/>
      <c r="T740" s="278"/>
      <c r="U740" s="276"/>
      <c r="V740" s="277"/>
      <c r="W740" s="276"/>
      <c r="X740" s="276"/>
      <c r="Y740" s="276"/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/>
      <c r="B741" s="276"/>
      <c r="C741" s="278"/>
      <c r="D741" s="276"/>
      <c r="E741" s="276"/>
      <c r="F741" s="276"/>
      <c r="G741" s="276"/>
      <c r="H741" s="276"/>
      <c r="I741" s="276"/>
      <c r="J741" s="276"/>
      <c r="K741" s="276"/>
      <c r="L741" s="276"/>
      <c r="M741" s="276"/>
      <c r="N741" s="276"/>
      <c r="O741" s="276"/>
      <c r="P741" s="276"/>
      <c r="Q741" s="276"/>
      <c r="R741" s="276"/>
      <c r="S741" s="276"/>
      <c r="T741" s="278"/>
      <c r="U741" s="276"/>
      <c r="V741" s="277"/>
      <c r="W741" s="276"/>
      <c r="X741" s="276"/>
      <c r="Y741" s="276"/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/>
      <c r="B742" s="276"/>
      <c r="C742" s="278"/>
      <c r="D742" s="276"/>
      <c r="E742" s="276"/>
      <c r="F742" s="276"/>
      <c r="G742" s="276"/>
      <c r="H742" s="276"/>
      <c r="I742" s="276"/>
      <c r="J742" s="276"/>
      <c r="K742" s="276"/>
      <c r="L742" s="276"/>
      <c r="M742" s="276"/>
      <c r="N742" s="276"/>
      <c r="O742" s="276"/>
      <c r="P742" s="276"/>
      <c r="Q742" s="276"/>
      <c r="R742" s="276"/>
      <c r="S742" s="276"/>
      <c r="T742" s="278"/>
      <c r="U742" s="276"/>
      <c r="V742" s="277"/>
      <c r="W742" s="276"/>
      <c r="X742" s="276"/>
      <c r="Y742" s="276"/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/>
      <c r="B743" s="276"/>
      <c r="C743" s="278"/>
      <c r="D743" s="276"/>
      <c r="E743" s="276"/>
      <c r="F743" s="276"/>
      <c r="G743" s="276"/>
      <c r="H743" s="276"/>
      <c r="I743" s="276"/>
      <c r="J743" s="276"/>
      <c r="K743" s="276"/>
      <c r="L743" s="276"/>
      <c r="M743" s="276"/>
      <c r="N743" s="276"/>
      <c r="O743" s="276"/>
      <c r="P743" s="276"/>
      <c r="Q743" s="276"/>
      <c r="R743" s="276"/>
      <c r="S743" s="276"/>
      <c r="T743" s="278"/>
      <c r="U743" s="276"/>
      <c r="V743" s="277"/>
      <c r="W743" s="276"/>
      <c r="X743" s="276"/>
      <c r="Y743" s="276"/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/>
      <c r="B744" s="276"/>
      <c r="C744" s="278"/>
      <c r="D744" s="276"/>
      <c r="E744" s="276"/>
      <c r="F744" s="276"/>
      <c r="G744" s="276"/>
      <c r="H744" s="276"/>
      <c r="I744" s="276"/>
      <c r="J744" s="276"/>
      <c r="K744" s="276"/>
      <c r="L744" s="276"/>
      <c r="M744" s="276"/>
      <c r="N744" s="276"/>
      <c r="O744" s="276"/>
      <c r="P744" s="276"/>
      <c r="Q744" s="276"/>
      <c r="R744" s="276"/>
      <c r="S744" s="276"/>
      <c r="T744" s="278"/>
      <c r="U744" s="276"/>
      <c r="V744" s="277"/>
      <c r="W744" s="276"/>
      <c r="X744" s="276"/>
      <c r="Y744" s="276"/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/>
      <c r="B745" s="276"/>
      <c r="C745" s="278"/>
      <c r="D745" s="276"/>
      <c r="E745" s="276"/>
      <c r="F745" s="276"/>
      <c r="G745" s="276"/>
      <c r="H745" s="276"/>
      <c r="I745" s="276"/>
      <c r="J745" s="276"/>
      <c r="K745" s="276"/>
      <c r="L745" s="276"/>
      <c r="M745" s="276"/>
      <c r="N745" s="276"/>
      <c r="O745" s="276"/>
      <c r="P745" s="276"/>
      <c r="Q745" s="276"/>
      <c r="R745" s="276"/>
      <c r="S745" s="276"/>
      <c r="T745" s="278"/>
      <c r="U745" s="276"/>
      <c r="V745" s="277"/>
      <c r="W745" s="276"/>
      <c r="X745" s="276"/>
      <c r="Y745" s="276"/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/>
      <c r="B746" s="276"/>
      <c r="C746" s="278"/>
      <c r="D746" s="276"/>
      <c r="E746" s="276"/>
      <c r="F746" s="276"/>
      <c r="G746" s="276"/>
      <c r="H746" s="276"/>
      <c r="I746" s="276"/>
      <c r="J746" s="276"/>
      <c r="K746" s="276"/>
      <c r="L746" s="276"/>
      <c r="M746" s="276"/>
      <c r="N746" s="276"/>
      <c r="O746" s="276"/>
      <c r="P746" s="276"/>
      <c r="Q746" s="276"/>
      <c r="R746" s="276"/>
      <c r="S746" s="276"/>
      <c r="T746" s="278"/>
      <c r="U746" s="276"/>
      <c r="V746" s="277"/>
      <c r="W746" s="276"/>
      <c r="X746" s="276"/>
      <c r="Y746" s="276"/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/>
      <c r="B747" s="276"/>
      <c r="C747" s="278"/>
      <c r="D747" s="276"/>
      <c r="E747" s="276"/>
      <c r="F747" s="276"/>
      <c r="G747" s="276"/>
      <c r="H747" s="276"/>
      <c r="I747" s="276"/>
      <c r="J747" s="276"/>
      <c r="K747" s="276"/>
      <c r="L747" s="276"/>
      <c r="M747" s="276"/>
      <c r="N747" s="276"/>
      <c r="O747" s="276"/>
      <c r="P747" s="276"/>
      <c r="Q747" s="276"/>
      <c r="R747" s="276"/>
      <c r="S747" s="276"/>
      <c r="T747" s="278"/>
      <c r="U747" s="276"/>
      <c r="V747" s="277"/>
      <c r="W747" s="276"/>
      <c r="X747" s="276"/>
      <c r="Y747" s="276"/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/>
      <c r="B748" s="276"/>
      <c r="C748" s="278"/>
      <c r="D748" s="276"/>
      <c r="E748" s="276"/>
      <c r="F748" s="276"/>
      <c r="G748" s="276"/>
      <c r="H748" s="276"/>
      <c r="I748" s="276"/>
      <c r="J748" s="276"/>
      <c r="K748" s="276"/>
      <c r="L748" s="276"/>
      <c r="M748" s="276"/>
      <c r="N748" s="276"/>
      <c r="O748" s="276"/>
      <c r="P748" s="276"/>
      <c r="Q748" s="276"/>
      <c r="R748" s="276"/>
      <c r="S748" s="276"/>
      <c r="T748" s="278"/>
      <c r="U748" s="276"/>
      <c r="V748" s="277"/>
      <c r="W748" s="276"/>
      <c r="X748" s="276"/>
      <c r="Y748" s="276"/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/>
      <c r="B749" s="276"/>
      <c r="C749" s="278"/>
      <c r="D749" s="276"/>
      <c r="E749" s="276"/>
      <c r="F749" s="276"/>
      <c r="G749" s="276"/>
      <c r="H749" s="276"/>
      <c r="I749" s="276"/>
      <c r="J749" s="276"/>
      <c r="K749" s="276"/>
      <c r="L749" s="276"/>
      <c r="M749" s="276"/>
      <c r="N749" s="276"/>
      <c r="O749" s="276"/>
      <c r="P749" s="276"/>
      <c r="Q749" s="276"/>
      <c r="R749" s="276"/>
      <c r="S749" s="276"/>
      <c r="T749" s="278"/>
      <c r="U749" s="276"/>
      <c r="V749" s="277"/>
      <c r="W749" s="276"/>
      <c r="X749" s="276"/>
      <c r="Y749" s="276"/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/>
      <c r="B750" s="276"/>
      <c r="C750" s="278"/>
      <c r="D750" s="276"/>
      <c r="E750" s="276"/>
      <c r="F750" s="276"/>
      <c r="G750" s="276"/>
      <c r="H750" s="276"/>
      <c r="I750" s="276"/>
      <c r="J750" s="276"/>
      <c r="K750" s="276"/>
      <c r="L750" s="276"/>
      <c r="M750" s="276"/>
      <c r="N750" s="276"/>
      <c r="O750" s="276"/>
      <c r="P750" s="276"/>
      <c r="Q750" s="276"/>
      <c r="R750" s="276"/>
      <c r="S750" s="276"/>
      <c r="T750" s="278"/>
      <c r="U750" s="276"/>
      <c r="V750" s="277"/>
      <c r="W750" s="276"/>
      <c r="X750" s="276"/>
      <c r="Y750" s="276"/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/>
      <c r="B751" s="276"/>
      <c r="C751" s="278"/>
      <c r="D751" s="276"/>
      <c r="E751" s="276"/>
      <c r="F751" s="276"/>
      <c r="G751" s="276"/>
      <c r="H751" s="276"/>
      <c r="I751" s="276"/>
      <c r="J751" s="276"/>
      <c r="K751" s="276"/>
      <c r="L751" s="276"/>
      <c r="M751" s="276"/>
      <c r="N751" s="276"/>
      <c r="O751" s="276"/>
      <c r="P751" s="276"/>
      <c r="Q751" s="276"/>
      <c r="R751" s="276"/>
      <c r="S751" s="276"/>
      <c r="T751" s="278"/>
      <c r="U751" s="276"/>
      <c r="V751" s="277"/>
      <c r="W751" s="276"/>
      <c r="X751" s="276"/>
      <c r="Y751" s="276"/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/>
      <c r="B752" s="276"/>
      <c r="C752" s="278"/>
      <c r="D752" s="276"/>
      <c r="E752" s="276"/>
      <c r="F752" s="276"/>
      <c r="G752" s="276"/>
      <c r="H752" s="276"/>
      <c r="I752" s="276"/>
      <c r="J752" s="276"/>
      <c r="K752" s="276"/>
      <c r="L752" s="276"/>
      <c r="M752" s="276"/>
      <c r="N752" s="276"/>
      <c r="O752" s="276"/>
      <c r="P752" s="276"/>
      <c r="Q752" s="276"/>
      <c r="R752" s="276"/>
      <c r="S752" s="276"/>
      <c r="T752" s="278"/>
      <c r="U752" s="276"/>
      <c r="V752" s="277"/>
      <c r="W752" s="276"/>
      <c r="X752" s="276"/>
      <c r="Y752" s="276"/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/>
      <c r="B753" s="276"/>
      <c r="C753" s="278"/>
      <c r="D753" s="276"/>
      <c r="E753" s="276"/>
      <c r="F753" s="276"/>
      <c r="G753" s="276"/>
      <c r="H753" s="276"/>
      <c r="I753" s="276"/>
      <c r="J753" s="276"/>
      <c r="K753" s="276"/>
      <c r="L753" s="276"/>
      <c r="M753" s="276"/>
      <c r="N753" s="276"/>
      <c r="O753" s="276"/>
      <c r="P753" s="276"/>
      <c r="Q753" s="276"/>
      <c r="R753" s="276"/>
      <c r="S753" s="276"/>
      <c r="T753" s="278"/>
      <c r="U753" s="276"/>
      <c r="V753" s="277"/>
      <c r="W753" s="276"/>
      <c r="X753" s="276"/>
      <c r="Y753" s="276"/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/>
      <c r="B754" s="276"/>
      <c r="C754" s="278"/>
      <c r="D754" s="276"/>
      <c r="E754" s="276"/>
      <c r="F754" s="276"/>
      <c r="G754" s="276"/>
      <c r="H754" s="276"/>
      <c r="I754" s="276"/>
      <c r="J754" s="276"/>
      <c r="K754" s="276"/>
      <c r="L754" s="276"/>
      <c r="M754" s="276"/>
      <c r="N754" s="276"/>
      <c r="O754" s="276"/>
      <c r="P754" s="276"/>
      <c r="Q754" s="276"/>
      <c r="R754" s="276"/>
      <c r="S754" s="276"/>
      <c r="T754" s="278"/>
      <c r="U754" s="276"/>
      <c r="V754" s="277"/>
      <c r="W754" s="276"/>
      <c r="X754" s="276"/>
      <c r="Y754" s="276"/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/>
      <c r="B755" s="276"/>
      <c r="C755" s="278"/>
      <c r="D755" s="276"/>
      <c r="E755" s="276"/>
      <c r="F755" s="276"/>
      <c r="G755" s="276"/>
      <c r="H755" s="276"/>
      <c r="I755" s="276"/>
      <c r="J755" s="276"/>
      <c r="K755" s="276"/>
      <c r="L755" s="276"/>
      <c r="M755" s="276"/>
      <c r="N755" s="276"/>
      <c r="O755" s="276"/>
      <c r="P755" s="276"/>
      <c r="Q755" s="276"/>
      <c r="R755" s="276"/>
      <c r="S755" s="276"/>
      <c r="T755" s="278"/>
      <c r="U755" s="276"/>
      <c r="V755" s="277"/>
      <c r="W755" s="276"/>
      <c r="X755" s="276"/>
      <c r="Y755" s="276"/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/>
      <c r="B756" s="276"/>
      <c r="C756" s="278"/>
      <c r="D756" s="276"/>
      <c r="E756" s="276"/>
      <c r="F756" s="276"/>
      <c r="G756" s="276"/>
      <c r="H756" s="276"/>
      <c r="I756" s="276"/>
      <c r="J756" s="276"/>
      <c r="K756" s="276"/>
      <c r="L756" s="276"/>
      <c r="M756" s="276"/>
      <c r="N756" s="276"/>
      <c r="O756" s="276"/>
      <c r="P756" s="276"/>
      <c r="Q756" s="276"/>
      <c r="R756" s="276"/>
      <c r="S756" s="276"/>
      <c r="T756" s="278"/>
      <c r="U756" s="276"/>
      <c r="V756" s="277"/>
      <c r="W756" s="276"/>
      <c r="X756" s="276"/>
      <c r="Y756" s="276"/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/>
      <c r="B757" s="276"/>
      <c r="C757" s="278"/>
      <c r="D757" s="276"/>
      <c r="E757" s="276"/>
      <c r="F757" s="276"/>
      <c r="G757" s="276"/>
      <c r="H757" s="276"/>
      <c r="I757" s="276"/>
      <c r="J757" s="276"/>
      <c r="K757" s="276"/>
      <c r="L757" s="276"/>
      <c r="M757" s="276"/>
      <c r="N757" s="276"/>
      <c r="O757" s="276"/>
      <c r="P757" s="276"/>
      <c r="Q757" s="276"/>
      <c r="R757" s="276"/>
      <c r="S757" s="276"/>
      <c r="T757" s="278"/>
      <c r="U757" s="276"/>
      <c r="V757" s="277"/>
      <c r="W757" s="276"/>
      <c r="X757" s="276"/>
      <c r="Y757" s="276"/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/>
      <c r="B758" s="276"/>
      <c r="C758" s="278"/>
      <c r="D758" s="276"/>
      <c r="E758" s="276"/>
      <c r="F758" s="276"/>
      <c r="G758" s="276"/>
      <c r="H758" s="276"/>
      <c r="I758" s="276"/>
      <c r="J758" s="276"/>
      <c r="K758" s="276"/>
      <c r="L758" s="276"/>
      <c r="M758" s="276"/>
      <c r="N758" s="276"/>
      <c r="O758" s="276"/>
      <c r="P758" s="276"/>
      <c r="Q758" s="276"/>
      <c r="R758" s="276"/>
      <c r="S758" s="276"/>
      <c r="T758" s="278"/>
      <c r="U758" s="276"/>
      <c r="V758" s="277"/>
      <c r="W758" s="276"/>
      <c r="X758" s="276"/>
      <c r="Y758" s="276"/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/>
      <c r="B759" s="276"/>
      <c r="C759" s="278"/>
      <c r="D759" s="276"/>
      <c r="E759" s="276"/>
      <c r="F759" s="276"/>
      <c r="G759" s="276"/>
      <c r="H759" s="276"/>
      <c r="I759" s="276"/>
      <c r="J759" s="276"/>
      <c r="K759" s="276"/>
      <c r="L759" s="276"/>
      <c r="M759" s="276"/>
      <c r="N759" s="276"/>
      <c r="O759" s="276"/>
      <c r="P759" s="276"/>
      <c r="Q759" s="276"/>
      <c r="R759" s="276"/>
      <c r="S759" s="276"/>
      <c r="T759" s="278"/>
      <c r="U759" s="276"/>
      <c r="V759" s="277"/>
      <c r="W759" s="276"/>
      <c r="X759" s="276"/>
      <c r="Y759" s="276"/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/>
      <c r="B760" s="276"/>
      <c r="C760" s="278"/>
      <c r="D760" s="276"/>
      <c r="E760" s="276"/>
      <c r="F760" s="276"/>
      <c r="G760" s="276"/>
      <c r="H760" s="276"/>
      <c r="I760" s="276"/>
      <c r="J760" s="276"/>
      <c r="K760" s="276"/>
      <c r="L760" s="276"/>
      <c r="M760" s="276"/>
      <c r="N760" s="276"/>
      <c r="O760" s="276"/>
      <c r="P760" s="276"/>
      <c r="Q760" s="276"/>
      <c r="R760" s="276"/>
      <c r="S760" s="276"/>
      <c r="T760" s="278"/>
      <c r="U760" s="276"/>
      <c r="V760" s="277"/>
      <c r="W760" s="276"/>
      <c r="X760" s="276"/>
      <c r="Y760" s="276"/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/>
      <c r="B761" s="276"/>
      <c r="C761" s="278"/>
      <c r="D761" s="276"/>
      <c r="E761" s="276"/>
      <c r="F761" s="276"/>
      <c r="G761" s="276"/>
      <c r="H761" s="276"/>
      <c r="I761" s="276"/>
      <c r="J761" s="276"/>
      <c r="K761" s="276"/>
      <c r="L761" s="276"/>
      <c r="M761" s="276"/>
      <c r="N761" s="276"/>
      <c r="O761" s="276"/>
      <c r="P761" s="276"/>
      <c r="Q761" s="276"/>
      <c r="R761" s="276"/>
      <c r="S761" s="276"/>
      <c r="T761" s="278"/>
      <c r="U761" s="276"/>
      <c r="V761" s="277"/>
      <c r="W761" s="276"/>
      <c r="X761" s="276"/>
      <c r="Y761" s="276"/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/>
      <c r="B762" s="276"/>
      <c r="C762" s="278"/>
      <c r="D762" s="276"/>
      <c r="E762" s="276"/>
      <c r="F762" s="276"/>
      <c r="G762" s="276"/>
      <c r="H762" s="276"/>
      <c r="I762" s="276"/>
      <c r="J762" s="276"/>
      <c r="K762" s="276"/>
      <c r="L762" s="276"/>
      <c r="M762" s="276"/>
      <c r="N762" s="276"/>
      <c r="O762" s="276"/>
      <c r="P762" s="276"/>
      <c r="Q762" s="276"/>
      <c r="R762" s="276"/>
      <c r="S762" s="276"/>
      <c r="T762" s="278"/>
      <c r="U762" s="276"/>
      <c r="V762" s="277"/>
      <c r="W762" s="276"/>
      <c r="X762" s="276"/>
      <c r="Y762" s="276"/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/>
      <c r="B763" s="276"/>
      <c r="C763" s="278"/>
      <c r="D763" s="276"/>
      <c r="E763" s="276"/>
      <c r="F763" s="276"/>
      <c r="G763" s="276"/>
      <c r="H763" s="276"/>
      <c r="I763" s="276"/>
      <c r="J763" s="276"/>
      <c r="K763" s="276"/>
      <c r="L763" s="276"/>
      <c r="M763" s="276"/>
      <c r="N763" s="276"/>
      <c r="O763" s="276"/>
      <c r="P763" s="276"/>
      <c r="Q763" s="276"/>
      <c r="R763" s="276"/>
      <c r="S763" s="276"/>
      <c r="T763" s="278"/>
      <c r="U763" s="276"/>
      <c r="V763" s="277"/>
      <c r="W763" s="276"/>
      <c r="X763" s="276"/>
      <c r="Y763" s="276"/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/>
      <c r="B764" s="276"/>
      <c r="C764" s="278"/>
      <c r="D764" s="276"/>
      <c r="E764" s="276"/>
      <c r="F764" s="276"/>
      <c r="G764" s="276"/>
      <c r="H764" s="276"/>
      <c r="I764" s="276"/>
      <c r="J764" s="276"/>
      <c r="K764" s="276"/>
      <c r="L764" s="276"/>
      <c r="M764" s="276"/>
      <c r="N764" s="276"/>
      <c r="O764" s="276"/>
      <c r="P764" s="276"/>
      <c r="Q764" s="276"/>
      <c r="R764" s="276"/>
      <c r="S764" s="276"/>
      <c r="T764" s="278"/>
      <c r="U764" s="276"/>
      <c r="V764" s="277"/>
      <c r="W764" s="276"/>
      <c r="X764" s="276"/>
      <c r="Y764" s="276"/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/>
      <c r="B765" s="276"/>
      <c r="C765" s="278"/>
      <c r="D765" s="276"/>
      <c r="E765" s="276"/>
      <c r="F765" s="276"/>
      <c r="G765" s="276"/>
      <c r="H765" s="276"/>
      <c r="I765" s="276"/>
      <c r="J765" s="276"/>
      <c r="K765" s="276"/>
      <c r="L765" s="276"/>
      <c r="M765" s="276"/>
      <c r="N765" s="276"/>
      <c r="O765" s="276"/>
      <c r="P765" s="276"/>
      <c r="Q765" s="276"/>
      <c r="R765" s="276"/>
      <c r="S765" s="276"/>
      <c r="T765" s="278"/>
      <c r="U765" s="276"/>
      <c r="V765" s="277"/>
      <c r="W765" s="276"/>
      <c r="X765" s="276"/>
      <c r="Y765" s="276"/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/>
      <c r="B766" s="276"/>
      <c r="C766" s="278"/>
      <c r="D766" s="276"/>
      <c r="E766" s="276"/>
      <c r="F766" s="276"/>
      <c r="G766" s="276"/>
      <c r="H766" s="276"/>
      <c r="I766" s="276"/>
      <c r="J766" s="276"/>
      <c r="K766" s="276"/>
      <c r="L766" s="276"/>
      <c r="M766" s="276"/>
      <c r="N766" s="276"/>
      <c r="O766" s="276"/>
      <c r="P766" s="276"/>
      <c r="Q766" s="276"/>
      <c r="R766" s="276"/>
      <c r="S766" s="276"/>
      <c r="T766" s="278"/>
      <c r="U766" s="276"/>
      <c r="V766" s="277"/>
      <c r="W766" s="276"/>
      <c r="X766" s="276"/>
      <c r="Y766" s="276"/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/>
      <c r="B767" s="276"/>
      <c r="C767" s="278"/>
      <c r="D767" s="276"/>
      <c r="E767" s="276"/>
      <c r="F767" s="276"/>
      <c r="G767" s="276"/>
      <c r="H767" s="276"/>
      <c r="I767" s="276"/>
      <c r="J767" s="276"/>
      <c r="K767" s="276"/>
      <c r="L767" s="276"/>
      <c r="M767" s="276"/>
      <c r="N767" s="276"/>
      <c r="O767" s="276"/>
      <c r="P767" s="276"/>
      <c r="Q767" s="276"/>
      <c r="R767" s="276"/>
      <c r="S767" s="276"/>
      <c r="T767" s="278"/>
      <c r="U767" s="276"/>
      <c r="V767" s="277"/>
      <c r="W767" s="276"/>
      <c r="X767" s="276"/>
      <c r="Y767" s="276"/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/>
      <c r="B768" s="276"/>
      <c r="C768" s="278"/>
      <c r="D768" s="276"/>
      <c r="E768" s="276"/>
      <c r="F768" s="276"/>
      <c r="G768" s="276"/>
      <c r="H768" s="276"/>
      <c r="I768" s="276"/>
      <c r="J768" s="276"/>
      <c r="K768" s="276"/>
      <c r="L768" s="276"/>
      <c r="M768" s="276"/>
      <c r="N768" s="276"/>
      <c r="O768" s="276"/>
      <c r="P768" s="276"/>
      <c r="Q768" s="276"/>
      <c r="R768" s="276"/>
      <c r="S768" s="276"/>
      <c r="T768" s="278"/>
      <c r="U768" s="276"/>
      <c r="V768" s="277"/>
      <c r="W768" s="276"/>
      <c r="X768" s="276"/>
      <c r="Y768" s="276"/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/>
      <c r="B769" s="276"/>
      <c r="C769" s="278"/>
      <c r="D769" s="276"/>
      <c r="E769" s="276"/>
      <c r="F769" s="276"/>
      <c r="G769" s="276"/>
      <c r="H769" s="276"/>
      <c r="I769" s="276"/>
      <c r="J769" s="276"/>
      <c r="K769" s="276"/>
      <c r="L769" s="276"/>
      <c r="M769" s="276"/>
      <c r="N769" s="276"/>
      <c r="O769" s="276"/>
      <c r="P769" s="276"/>
      <c r="Q769" s="276"/>
      <c r="R769" s="276"/>
      <c r="S769" s="276"/>
      <c r="T769" s="278"/>
      <c r="U769" s="276"/>
      <c r="V769" s="277"/>
      <c r="W769" s="276"/>
      <c r="X769" s="276"/>
      <c r="Y769" s="276"/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/>
      <c r="B770" s="276"/>
      <c r="C770" s="278"/>
      <c r="D770" s="276"/>
      <c r="E770" s="276"/>
      <c r="F770" s="276"/>
      <c r="G770" s="276"/>
      <c r="H770" s="276"/>
      <c r="I770" s="276"/>
      <c r="J770" s="276"/>
      <c r="K770" s="276"/>
      <c r="L770" s="276"/>
      <c r="M770" s="276"/>
      <c r="N770" s="276"/>
      <c r="O770" s="276"/>
      <c r="P770" s="276"/>
      <c r="Q770" s="276"/>
      <c r="R770" s="276"/>
      <c r="S770" s="276"/>
      <c r="T770" s="278"/>
      <c r="U770" s="276"/>
      <c r="V770" s="277"/>
      <c r="W770" s="276"/>
      <c r="X770" s="276"/>
      <c r="Y770" s="276"/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/>
      <c r="B771" s="276"/>
      <c r="C771" s="278"/>
      <c r="D771" s="276"/>
      <c r="E771" s="276"/>
      <c r="F771" s="276"/>
      <c r="G771" s="276"/>
      <c r="H771" s="276"/>
      <c r="I771" s="276"/>
      <c r="J771" s="276"/>
      <c r="K771" s="276"/>
      <c r="L771" s="276"/>
      <c r="M771" s="276"/>
      <c r="N771" s="276"/>
      <c r="O771" s="276"/>
      <c r="P771" s="276"/>
      <c r="Q771" s="276"/>
      <c r="R771" s="276"/>
      <c r="S771" s="276"/>
      <c r="T771" s="278"/>
      <c r="U771" s="276"/>
      <c r="V771" s="277"/>
      <c r="W771" s="276"/>
      <c r="X771" s="276"/>
      <c r="Y771" s="276"/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/>
      <c r="B772" s="276"/>
      <c r="C772" s="278"/>
      <c r="D772" s="276"/>
      <c r="E772" s="276"/>
      <c r="F772" s="276"/>
      <c r="G772" s="276"/>
      <c r="H772" s="276"/>
      <c r="I772" s="276"/>
      <c r="J772" s="276"/>
      <c r="K772" s="276"/>
      <c r="L772" s="276"/>
      <c r="M772" s="276"/>
      <c r="N772" s="276"/>
      <c r="O772" s="276"/>
      <c r="P772" s="276"/>
      <c r="Q772" s="276"/>
      <c r="R772" s="276"/>
      <c r="S772" s="276"/>
      <c r="T772" s="278"/>
      <c r="U772" s="276"/>
      <c r="V772" s="277"/>
      <c r="W772" s="276"/>
      <c r="X772" s="276"/>
      <c r="Y772" s="276"/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/>
      <c r="B773" s="276"/>
      <c r="C773" s="278"/>
      <c r="D773" s="276"/>
      <c r="E773" s="276"/>
      <c r="F773" s="276"/>
      <c r="G773" s="276"/>
      <c r="H773" s="276"/>
      <c r="I773" s="276"/>
      <c r="J773" s="276"/>
      <c r="K773" s="276"/>
      <c r="L773" s="276"/>
      <c r="M773" s="276"/>
      <c r="N773" s="276"/>
      <c r="O773" s="276"/>
      <c r="P773" s="276"/>
      <c r="Q773" s="276"/>
      <c r="R773" s="276"/>
      <c r="S773" s="276"/>
      <c r="T773" s="278"/>
      <c r="U773" s="276"/>
      <c r="V773" s="277"/>
      <c r="W773" s="276"/>
      <c r="X773" s="276"/>
      <c r="Y773" s="276"/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/>
      <c r="B774" s="276"/>
      <c r="C774" s="278"/>
      <c r="D774" s="276"/>
      <c r="E774" s="276"/>
      <c r="F774" s="276"/>
      <c r="G774" s="276"/>
      <c r="H774" s="276"/>
      <c r="I774" s="276"/>
      <c r="J774" s="276"/>
      <c r="K774" s="276"/>
      <c r="L774" s="276"/>
      <c r="M774" s="276"/>
      <c r="N774" s="276"/>
      <c r="O774" s="276"/>
      <c r="P774" s="276"/>
      <c r="Q774" s="276"/>
      <c r="R774" s="276"/>
      <c r="S774" s="276"/>
      <c r="T774" s="278"/>
      <c r="U774" s="276"/>
      <c r="V774" s="277"/>
      <c r="W774" s="276"/>
      <c r="X774" s="276"/>
      <c r="Y774" s="276"/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/>
      <c r="B775" s="276"/>
      <c r="C775" s="278"/>
      <c r="D775" s="276"/>
      <c r="E775" s="276"/>
      <c r="F775" s="276"/>
      <c r="G775" s="276"/>
      <c r="H775" s="276"/>
      <c r="I775" s="276"/>
      <c r="J775" s="276"/>
      <c r="K775" s="276"/>
      <c r="L775" s="276"/>
      <c r="M775" s="276"/>
      <c r="N775" s="276"/>
      <c r="O775" s="276"/>
      <c r="P775" s="276"/>
      <c r="Q775" s="276"/>
      <c r="R775" s="276"/>
      <c r="S775" s="276"/>
      <c r="T775" s="278"/>
      <c r="U775" s="276"/>
      <c r="V775" s="277"/>
      <c r="W775" s="276"/>
      <c r="X775" s="276"/>
      <c r="Y775" s="276"/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/>
      <c r="B776" s="276"/>
      <c r="C776" s="278"/>
      <c r="D776" s="276"/>
      <c r="E776" s="276"/>
      <c r="F776" s="276"/>
      <c r="G776" s="276"/>
      <c r="H776" s="276"/>
      <c r="I776" s="276"/>
      <c r="J776" s="276"/>
      <c r="K776" s="276"/>
      <c r="L776" s="276"/>
      <c r="M776" s="276"/>
      <c r="N776" s="276"/>
      <c r="O776" s="276"/>
      <c r="P776" s="276"/>
      <c r="Q776" s="276"/>
      <c r="R776" s="276"/>
      <c r="S776" s="276"/>
      <c r="T776" s="278"/>
      <c r="U776" s="276"/>
      <c r="V776" s="277"/>
      <c r="W776" s="276"/>
      <c r="X776" s="276"/>
      <c r="Y776" s="276"/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/>
      <c r="B777" s="276"/>
      <c r="C777" s="278"/>
      <c r="D777" s="276"/>
      <c r="E777" s="276"/>
      <c r="F777" s="276"/>
      <c r="G777" s="276"/>
      <c r="H777" s="276"/>
      <c r="I777" s="276"/>
      <c r="J777" s="276"/>
      <c r="K777" s="276"/>
      <c r="L777" s="276"/>
      <c r="M777" s="276"/>
      <c r="N777" s="276"/>
      <c r="O777" s="276"/>
      <c r="P777" s="276"/>
      <c r="Q777" s="276"/>
      <c r="R777" s="276"/>
      <c r="S777" s="276"/>
      <c r="T777" s="278"/>
      <c r="U777" s="276"/>
      <c r="V777" s="277"/>
      <c r="W777" s="276"/>
      <c r="X777" s="276"/>
      <c r="Y777" s="276"/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/>
      <c r="B778" s="276"/>
      <c r="C778" s="278"/>
      <c r="D778" s="276"/>
      <c r="E778" s="276"/>
      <c r="F778" s="276"/>
      <c r="G778" s="276"/>
      <c r="H778" s="276"/>
      <c r="I778" s="276"/>
      <c r="J778" s="276"/>
      <c r="K778" s="276"/>
      <c r="L778" s="276"/>
      <c r="M778" s="276"/>
      <c r="N778" s="276"/>
      <c r="O778" s="276"/>
      <c r="P778" s="276"/>
      <c r="Q778" s="276"/>
      <c r="R778" s="276"/>
      <c r="S778" s="276"/>
      <c r="T778" s="278"/>
      <c r="U778" s="276"/>
      <c r="V778" s="277"/>
      <c r="W778" s="276"/>
      <c r="X778" s="276"/>
      <c r="Y778" s="276"/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/>
      <c r="B779" s="276"/>
      <c r="C779" s="278"/>
      <c r="D779" s="276"/>
      <c r="E779" s="276"/>
      <c r="F779" s="276"/>
      <c r="G779" s="276"/>
      <c r="H779" s="276"/>
      <c r="I779" s="276"/>
      <c r="J779" s="276"/>
      <c r="K779" s="276"/>
      <c r="L779" s="276"/>
      <c r="M779" s="276"/>
      <c r="N779" s="276"/>
      <c r="O779" s="276"/>
      <c r="P779" s="276"/>
      <c r="Q779" s="276"/>
      <c r="R779" s="276"/>
      <c r="S779" s="276"/>
      <c r="T779" s="278"/>
      <c r="U779" s="276"/>
      <c r="V779" s="277"/>
      <c r="W779" s="276"/>
      <c r="X779" s="276"/>
      <c r="Y779" s="276"/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/>
      <c r="B780" s="276"/>
      <c r="C780" s="278"/>
      <c r="D780" s="276"/>
      <c r="E780" s="276"/>
      <c r="F780" s="276"/>
      <c r="G780" s="276"/>
      <c r="H780" s="276"/>
      <c r="I780" s="276"/>
      <c r="J780" s="276"/>
      <c r="K780" s="276"/>
      <c r="L780" s="276"/>
      <c r="M780" s="276"/>
      <c r="N780" s="276"/>
      <c r="O780" s="276"/>
      <c r="P780" s="276"/>
      <c r="Q780" s="276"/>
      <c r="R780" s="276"/>
      <c r="S780" s="276"/>
      <c r="T780" s="278"/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/>
      <c r="B781" s="276"/>
      <c r="C781" s="278"/>
      <c r="D781" s="276"/>
      <c r="E781" s="276"/>
      <c r="F781" s="276"/>
      <c r="G781" s="276"/>
      <c r="H781" s="276"/>
      <c r="I781" s="276"/>
      <c r="J781" s="276"/>
      <c r="K781" s="276"/>
      <c r="L781" s="276"/>
      <c r="M781" s="276"/>
      <c r="N781" s="276"/>
      <c r="O781" s="276"/>
      <c r="P781" s="276"/>
      <c r="Q781" s="276"/>
      <c r="R781" s="276"/>
      <c r="S781" s="276"/>
      <c r="T781" s="278"/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/>
      <c r="B782" s="276"/>
      <c r="C782" s="278"/>
      <c r="D782" s="276"/>
      <c r="E782" s="276"/>
      <c r="F782" s="276"/>
      <c r="G782" s="276"/>
      <c r="H782" s="276"/>
      <c r="I782" s="276"/>
      <c r="J782" s="276"/>
      <c r="K782" s="276"/>
      <c r="L782" s="276"/>
      <c r="M782" s="276"/>
      <c r="N782" s="276"/>
      <c r="O782" s="276"/>
      <c r="P782" s="276"/>
      <c r="Q782" s="276"/>
      <c r="R782" s="276"/>
      <c r="S782" s="276"/>
      <c r="T782" s="278"/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/>
      <c r="B783" s="276"/>
      <c r="C783" s="278"/>
      <c r="D783" s="276"/>
      <c r="E783" s="276"/>
      <c r="F783" s="276"/>
      <c r="G783" s="276"/>
      <c r="H783" s="276"/>
      <c r="I783" s="276"/>
      <c r="J783" s="276"/>
      <c r="K783" s="276"/>
      <c r="L783" s="276"/>
      <c r="M783" s="276"/>
      <c r="N783" s="276"/>
      <c r="O783" s="276"/>
      <c r="P783" s="276"/>
      <c r="Q783" s="276"/>
      <c r="R783" s="276"/>
      <c r="S783" s="276"/>
      <c r="T783" s="278"/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/>
      <c r="B784" s="276"/>
      <c r="C784" s="278"/>
      <c r="D784" s="276"/>
      <c r="E784" s="276"/>
      <c r="F784" s="276"/>
      <c r="G784" s="276"/>
      <c r="H784" s="276"/>
      <c r="I784" s="276"/>
      <c r="J784" s="276"/>
      <c r="K784" s="276"/>
      <c r="L784" s="276"/>
      <c r="M784" s="276"/>
      <c r="N784" s="276"/>
      <c r="O784" s="276"/>
      <c r="P784" s="276"/>
      <c r="Q784" s="276"/>
      <c r="R784" s="276"/>
      <c r="S784" s="276"/>
      <c r="T784" s="278"/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/>
      <c r="B785" s="276"/>
      <c r="C785" s="278"/>
      <c r="D785" s="276"/>
      <c r="E785" s="276"/>
      <c r="F785" s="276"/>
      <c r="G785" s="276"/>
      <c r="H785" s="276"/>
      <c r="I785" s="276"/>
      <c r="J785" s="276"/>
      <c r="K785" s="276"/>
      <c r="L785" s="276"/>
      <c r="M785" s="276"/>
      <c r="N785" s="276"/>
      <c r="O785" s="276"/>
      <c r="P785" s="276"/>
      <c r="Q785" s="276"/>
      <c r="R785" s="276"/>
      <c r="S785" s="276"/>
      <c r="T785" s="278"/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/>
      <c r="B786" s="276"/>
      <c r="C786" s="278"/>
      <c r="D786" s="276"/>
      <c r="E786" s="276"/>
      <c r="F786" s="276"/>
      <c r="G786" s="276"/>
      <c r="H786" s="276"/>
      <c r="I786" s="276"/>
      <c r="J786" s="276"/>
      <c r="K786" s="276"/>
      <c r="L786" s="276"/>
      <c r="M786" s="276"/>
      <c r="N786" s="276"/>
      <c r="O786" s="276"/>
      <c r="P786" s="276"/>
      <c r="Q786" s="276"/>
      <c r="R786" s="276"/>
      <c r="S786" s="276"/>
      <c r="T786" s="278"/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/>
      <c r="B787" s="276"/>
      <c r="C787" s="278"/>
      <c r="D787" s="276"/>
      <c r="E787" s="276"/>
      <c r="F787" s="276"/>
      <c r="G787" s="276"/>
      <c r="H787" s="276"/>
      <c r="I787" s="276"/>
      <c r="J787" s="276"/>
      <c r="K787" s="276"/>
      <c r="L787" s="276"/>
      <c r="M787" s="276"/>
      <c r="N787" s="276"/>
      <c r="O787" s="276"/>
      <c r="P787" s="276"/>
      <c r="Q787" s="276"/>
      <c r="R787" s="276"/>
      <c r="S787" s="276"/>
      <c r="T787" s="278"/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/>
      <c r="B788" s="276"/>
      <c r="C788" s="278"/>
      <c r="D788" s="276"/>
      <c r="E788" s="276"/>
      <c r="F788" s="276"/>
      <c r="G788" s="276"/>
      <c r="H788" s="276"/>
      <c r="I788" s="276"/>
      <c r="J788" s="276"/>
      <c r="K788" s="276"/>
      <c r="L788" s="276"/>
      <c r="M788" s="276"/>
      <c r="N788" s="276"/>
      <c r="O788" s="276"/>
      <c r="P788" s="276"/>
      <c r="Q788" s="276"/>
      <c r="R788" s="276"/>
      <c r="S788" s="276"/>
      <c r="T788" s="278"/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/>
      <c r="B789" s="276"/>
      <c r="C789" s="278"/>
      <c r="D789" s="276"/>
      <c r="E789" s="276"/>
      <c r="F789" s="276"/>
      <c r="G789" s="276"/>
      <c r="H789" s="276"/>
      <c r="I789" s="276"/>
      <c r="J789" s="276"/>
      <c r="K789" s="276"/>
      <c r="L789" s="276"/>
      <c r="M789" s="276"/>
      <c r="N789" s="276"/>
      <c r="O789" s="276"/>
      <c r="P789" s="276"/>
      <c r="Q789" s="276"/>
      <c r="R789" s="276"/>
      <c r="S789" s="276"/>
      <c r="T789" s="278"/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/>
      <c r="B790" s="276"/>
      <c r="C790" s="278"/>
      <c r="D790" s="276"/>
      <c r="E790" s="276"/>
      <c r="F790" s="276"/>
      <c r="G790" s="276"/>
      <c r="H790" s="276"/>
      <c r="I790" s="276"/>
      <c r="J790" s="276"/>
      <c r="K790" s="276"/>
      <c r="L790" s="276"/>
      <c r="M790" s="276"/>
      <c r="N790" s="276"/>
      <c r="O790" s="276"/>
      <c r="P790" s="276"/>
      <c r="Q790" s="276"/>
      <c r="R790" s="276"/>
      <c r="S790" s="276"/>
      <c r="T790" s="278"/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/>
      <c r="B791" s="276"/>
      <c r="C791" s="278"/>
      <c r="D791" s="276"/>
      <c r="E791" s="276"/>
      <c r="F791" s="276"/>
      <c r="G791" s="276"/>
      <c r="H791" s="276"/>
      <c r="I791" s="276"/>
      <c r="J791" s="276"/>
      <c r="K791" s="276"/>
      <c r="L791" s="276"/>
      <c r="M791" s="276"/>
      <c r="N791" s="276"/>
      <c r="O791" s="276"/>
      <c r="P791" s="276"/>
      <c r="Q791" s="276"/>
      <c r="R791" s="276"/>
      <c r="S791" s="276"/>
      <c r="T791" s="278"/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/>
      <c r="B792" s="276"/>
      <c r="C792" s="278"/>
      <c r="D792" s="276"/>
      <c r="E792" s="276"/>
      <c r="F792" s="276"/>
      <c r="G792" s="276"/>
      <c r="H792" s="276"/>
      <c r="I792" s="276"/>
      <c r="J792" s="276"/>
      <c r="K792" s="276"/>
      <c r="L792" s="276"/>
      <c r="M792" s="276"/>
      <c r="N792" s="276"/>
      <c r="O792" s="276"/>
      <c r="P792" s="276"/>
      <c r="Q792" s="276"/>
      <c r="R792" s="276"/>
      <c r="S792" s="276"/>
      <c r="T792" s="278"/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/>
      <c r="B793" s="276"/>
      <c r="C793" s="278"/>
      <c r="D793" s="276"/>
      <c r="E793" s="276"/>
      <c r="F793" s="276"/>
      <c r="G793" s="276"/>
      <c r="H793" s="276"/>
      <c r="I793" s="276"/>
      <c r="J793" s="276"/>
      <c r="K793" s="276"/>
      <c r="L793" s="276"/>
      <c r="M793" s="276"/>
      <c r="N793" s="276"/>
      <c r="O793" s="276"/>
      <c r="P793" s="276"/>
      <c r="Q793" s="276"/>
      <c r="R793" s="276"/>
      <c r="S793" s="276"/>
      <c r="T793" s="278"/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/>
      <c r="B794" s="276"/>
      <c r="C794" s="278"/>
      <c r="D794" s="276"/>
      <c r="E794" s="276"/>
      <c r="F794" s="276"/>
      <c r="G794" s="276"/>
      <c r="H794" s="276"/>
      <c r="I794" s="276"/>
      <c r="J794" s="276"/>
      <c r="K794" s="276"/>
      <c r="L794" s="276"/>
      <c r="M794" s="276"/>
      <c r="N794" s="276"/>
      <c r="O794" s="276"/>
      <c r="P794" s="276"/>
      <c r="Q794" s="276"/>
      <c r="R794" s="276"/>
      <c r="S794" s="276"/>
      <c r="T794" s="278"/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/>
      <c r="B795" s="276"/>
      <c r="C795" s="278"/>
      <c r="D795" s="276"/>
      <c r="E795" s="276"/>
      <c r="F795" s="276"/>
      <c r="G795" s="276"/>
      <c r="H795" s="276"/>
      <c r="I795" s="276"/>
      <c r="J795" s="276"/>
      <c r="K795" s="276"/>
      <c r="L795" s="276"/>
      <c r="M795" s="276"/>
      <c r="N795" s="276"/>
      <c r="O795" s="276"/>
      <c r="P795" s="276"/>
      <c r="Q795" s="276"/>
      <c r="R795" s="276"/>
      <c r="S795" s="276"/>
      <c r="T795" s="278"/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/>
      <c r="B796" s="276"/>
      <c r="C796" s="278"/>
      <c r="D796" s="276"/>
      <c r="E796" s="276"/>
      <c r="F796" s="276"/>
      <c r="G796" s="276"/>
      <c r="H796" s="276"/>
      <c r="I796" s="276"/>
      <c r="J796" s="276"/>
      <c r="K796" s="276"/>
      <c r="L796" s="276"/>
      <c r="M796" s="276"/>
      <c r="N796" s="276"/>
      <c r="O796" s="276"/>
      <c r="P796" s="276"/>
      <c r="Q796" s="276"/>
      <c r="R796" s="276"/>
      <c r="S796" s="276"/>
      <c r="T796" s="278"/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/>
      <c r="B797" s="276"/>
      <c r="C797" s="278"/>
      <c r="D797" s="276"/>
      <c r="E797" s="276"/>
      <c r="F797" s="276"/>
      <c r="G797" s="276"/>
      <c r="H797" s="276"/>
      <c r="I797" s="276"/>
      <c r="J797" s="276"/>
      <c r="K797" s="276"/>
      <c r="L797" s="276"/>
      <c r="M797" s="276"/>
      <c r="N797" s="276"/>
      <c r="O797" s="276"/>
      <c r="P797" s="276"/>
      <c r="Q797" s="276"/>
      <c r="R797" s="276"/>
      <c r="S797" s="276"/>
      <c r="T797" s="278"/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/>
      <c r="B798" s="276"/>
      <c r="C798" s="278"/>
      <c r="D798" s="276"/>
      <c r="E798" s="276"/>
      <c r="F798" s="276"/>
      <c r="G798" s="276"/>
      <c r="H798" s="276"/>
      <c r="I798" s="276"/>
      <c r="J798" s="276"/>
      <c r="K798" s="276"/>
      <c r="L798" s="276"/>
      <c r="M798" s="276"/>
      <c r="N798" s="276"/>
      <c r="O798" s="276"/>
      <c r="P798" s="276"/>
      <c r="Q798" s="276"/>
      <c r="R798" s="276"/>
      <c r="S798" s="276"/>
      <c r="T798" s="278"/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/>
      <c r="B799" s="276"/>
      <c r="C799" s="278"/>
      <c r="D799" s="276"/>
      <c r="E799" s="276"/>
      <c r="F799" s="276"/>
      <c r="G799" s="276"/>
      <c r="H799" s="276"/>
      <c r="I799" s="276"/>
      <c r="J799" s="276"/>
      <c r="K799" s="276"/>
      <c r="L799" s="276"/>
      <c r="M799" s="276"/>
      <c r="N799" s="276"/>
      <c r="O799" s="276"/>
      <c r="P799" s="276"/>
      <c r="Q799" s="276"/>
      <c r="R799" s="276"/>
      <c r="S799" s="276"/>
      <c r="T799" s="278"/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/>
      <c r="B800" s="276"/>
      <c r="C800" s="278"/>
      <c r="D800" s="276"/>
      <c r="E800" s="276"/>
      <c r="F800" s="276"/>
      <c r="G800" s="276"/>
      <c r="H800" s="276"/>
      <c r="I800" s="276"/>
      <c r="J800" s="276"/>
      <c r="K800" s="276"/>
      <c r="L800" s="276"/>
      <c r="M800" s="276"/>
      <c r="N800" s="276"/>
      <c r="O800" s="276"/>
      <c r="P800" s="276"/>
      <c r="Q800" s="276"/>
      <c r="R800" s="276"/>
      <c r="S800" s="276"/>
      <c r="T800" s="278"/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/>
      <c r="B801" s="276"/>
      <c r="C801" s="278"/>
      <c r="D801" s="276"/>
      <c r="E801" s="276"/>
      <c r="F801" s="276"/>
      <c r="G801" s="276"/>
      <c r="H801" s="276"/>
      <c r="I801" s="276"/>
      <c r="J801" s="276"/>
      <c r="K801" s="276"/>
      <c r="L801" s="276"/>
      <c r="M801" s="276"/>
      <c r="N801" s="276"/>
      <c r="O801" s="276"/>
      <c r="P801" s="276"/>
      <c r="Q801" s="276"/>
      <c r="R801" s="276"/>
      <c r="S801" s="276"/>
      <c r="T801" s="278"/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/>
      <c r="B802" s="276"/>
      <c r="C802" s="278"/>
      <c r="D802" s="276"/>
      <c r="E802" s="276"/>
      <c r="F802" s="276"/>
      <c r="G802" s="276"/>
      <c r="H802" s="276"/>
      <c r="I802" s="276"/>
      <c r="J802" s="276"/>
      <c r="K802" s="276"/>
      <c r="L802" s="276"/>
      <c r="M802" s="276"/>
      <c r="N802" s="276"/>
      <c r="O802" s="276"/>
      <c r="P802" s="276"/>
      <c r="Q802" s="276"/>
      <c r="R802" s="276"/>
      <c r="S802" s="276"/>
      <c r="T802" s="278"/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/>
      <c r="B803" s="276"/>
      <c r="C803" s="278"/>
      <c r="D803" s="276"/>
      <c r="E803" s="276"/>
      <c r="F803" s="276"/>
      <c r="G803" s="276"/>
      <c r="H803" s="276"/>
      <c r="I803" s="276"/>
      <c r="J803" s="276"/>
      <c r="K803" s="276"/>
      <c r="L803" s="276"/>
      <c r="M803" s="276"/>
      <c r="N803" s="276"/>
      <c r="O803" s="276"/>
      <c r="P803" s="276"/>
      <c r="Q803" s="276"/>
      <c r="R803" s="276"/>
      <c r="S803" s="276"/>
      <c r="T803" s="278"/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/>
      <c r="B804" s="276"/>
      <c r="C804" s="278"/>
      <c r="D804" s="276"/>
      <c r="E804" s="276"/>
      <c r="F804" s="276"/>
      <c r="G804" s="276"/>
      <c r="H804" s="276"/>
      <c r="I804" s="276"/>
      <c r="J804" s="276"/>
      <c r="K804" s="276"/>
      <c r="L804" s="276"/>
      <c r="M804" s="276"/>
      <c r="N804" s="276"/>
      <c r="O804" s="276"/>
      <c r="P804" s="276"/>
      <c r="Q804" s="276"/>
      <c r="R804" s="276"/>
      <c r="S804" s="276"/>
      <c r="T804" s="278"/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/>
      <c r="B805" s="276"/>
      <c r="C805" s="278"/>
      <c r="D805" s="276"/>
      <c r="E805" s="276"/>
      <c r="F805" s="276"/>
      <c r="G805" s="276"/>
      <c r="H805" s="276"/>
      <c r="I805" s="276"/>
      <c r="J805" s="276"/>
      <c r="K805" s="276"/>
      <c r="L805" s="276"/>
      <c r="M805" s="276"/>
      <c r="N805" s="276"/>
      <c r="O805" s="276"/>
      <c r="P805" s="276"/>
      <c r="Q805" s="276"/>
      <c r="R805" s="276"/>
      <c r="S805" s="276"/>
      <c r="T805" s="278"/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/>
      <c r="B806" s="276"/>
      <c r="C806" s="278"/>
      <c r="D806" s="276"/>
      <c r="E806" s="276"/>
      <c r="F806" s="276"/>
      <c r="G806" s="276"/>
      <c r="H806" s="276"/>
      <c r="I806" s="276"/>
      <c r="J806" s="276"/>
      <c r="K806" s="276"/>
      <c r="L806" s="276"/>
      <c r="M806" s="276"/>
      <c r="N806" s="276"/>
      <c r="O806" s="276"/>
      <c r="P806" s="276"/>
      <c r="Q806" s="276"/>
      <c r="R806" s="276"/>
      <c r="S806" s="276"/>
      <c r="T806" s="278"/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/>
      <c r="B807" s="276"/>
      <c r="C807" s="278"/>
      <c r="D807" s="276"/>
      <c r="E807" s="276"/>
      <c r="F807" s="276"/>
      <c r="G807" s="276"/>
      <c r="H807" s="276"/>
      <c r="I807" s="276"/>
      <c r="J807" s="276"/>
      <c r="K807" s="276"/>
      <c r="L807" s="276"/>
      <c r="M807" s="276"/>
      <c r="N807" s="276"/>
      <c r="O807" s="276"/>
      <c r="P807" s="276"/>
      <c r="Q807" s="276"/>
      <c r="R807" s="276"/>
      <c r="S807" s="276"/>
      <c r="T807" s="278"/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/>
      <c r="B808" s="276"/>
      <c r="C808" s="278"/>
      <c r="D808" s="276"/>
      <c r="E808" s="276"/>
      <c r="F808" s="276"/>
      <c r="G808" s="276"/>
      <c r="H808" s="276"/>
      <c r="I808" s="276"/>
      <c r="J808" s="276"/>
      <c r="K808" s="276"/>
      <c r="L808" s="276"/>
      <c r="M808" s="276"/>
      <c r="N808" s="276"/>
      <c r="O808" s="276"/>
      <c r="P808" s="276"/>
      <c r="Q808" s="276"/>
      <c r="R808" s="276"/>
      <c r="S808" s="276"/>
      <c r="T808" s="278"/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/>
      <c r="B809" s="276"/>
      <c r="C809" s="278"/>
      <c r="D809" s="276"/>
      <c r="E809" s="276"/>
      <c r="F809" s="276"/>
      <c r="G809" s="276"/>
      <c r="H809" s="276"/>
      <c r="I809" s="276"/>
      <c r="J809" s="276"/>
      <c r="K809" s="276"/>
      <c r="L809" s="276"/>
      <c r="M809" s="276"/>
      <c r="N809" s="276"/>
      <c r="O809" s="276"/>
      <c r="P809" s="276"/>
      <c r="Q809" s="276"/>
      <c r="R809" s="276"/>
      <c r="S809" s="276"/>
      <c r="T809" s="278"/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/>
      <c r="B810" s="276"/>
      <c r="C810" s="278"/>
      <c r="D810" s="276"/>
      <c r="E810" s="276"/>
      <c r="F810" s="276"/>
      <c r="G810" s="276"/>
      <c r="H810" s="276"/>
      <c r="I810" s="276"/>
      <c r="J810" s="276"/>
      <c r="K810" s="276"/>
      <c r="L810" s="276"/>
      <c r="M810" s="276"/>
      <c r="N810" s="276"/>
      <c r="O810" s="276"/>
      <c r="P810" s="276"/>
      <c r="Q810" s="276"/>
      <c r="R810" s="276"/>
      <c r="S810" s="276"/>
      <c r="T810" s="278"/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/>
      <c r="B811" s="276"/>
      <c r="C811" s="278"/>
      <c r="D811" s="276"/>
      <c r="E811" s="276"/>
      <c r="F811" s="276"/>
      <c r="G811" s="276"/>
      <c r="H811" s="276"/>
      <c r="I811" s="276"/>
      <c r="J811" s="276"/>
      <c r="K811" s="276"/>
      <c r="L811" s="276"/>
      <c r="M811" s="276"/>
      <c r="N811" s="276"/>
      <c r="O811" s="276"/>
      <c r="P811" s="276"/>
      <c r="Q811" s="276"/>
      <c r="R811" s="276"/>
      <c r="S811" s="276"/>
      <c r="T811" s="278"/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/>
      <c r="B812" s="276"/>
      <c r="C812" s="278"/>
      <c r="D812" s="276"/>
      <c r="E812" s="276"/>
      <c r="F812" s="276"/>
      <c r="G812" s="276"/>
      <c r="H812" s="276"/>
      <c r="I812" s="276"/>
      <c r="J812" s="276"/>
      <c r="K812" s="276"/>
      <c r="L812" s="276"/>
      <c r="M812" s="276"/>
      <c r="N812" s="276"/>
      <c r="O812" s="276"/>
      <c r="P812" s="276"/>
      <c r="Q812" s="276"/>
      <c r="R812" s="276"/>
      <c r="S812" s="276"/>
      <c r="T812" s="278"/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/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/>
      <c r="V813" s="277"/>
      <c r="W813" s="276"/>
      <c r="X813" s="276"/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/>
      <c r="C815" s="281"/>
      <c r="D815" s="277"/>
      <c r="E815" s="277"/>
      <c r="F815" s="277"/>
      <c r="G815" s="277"/>
      <c r="H815" s="277"/>
      <c r="I815" s="277"/>
      <c r="J815" s="277"/>
      <c r="K815" s="277"/>
      <c r="L815" s="277"/>
      <c r="M815" s="277"/>
      <c r="N815" s="277"/>
      <c r="O815" s="277"/>
      <c r="P815" s="277"/>
      <c r="Q815" s="277"/>
      <c r="R815" s="277"/>
      <c r="S815" s="277"/>
      <c r="T815" s="281"/>
      <c r="U815" s="277"/>
      <c r="V815" s="277"/>
      <c r="W815" s="277"/>
      <c r="X815" s="277"/>
      <c r="Y815" s="277"/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/>
      <c r="C816" s="281"/>
      <c r="D816" s="277"/>
      <c r="E816" s="277"/>
      <c r="F816" s="277"/>
      <c r="G816" s="277"/>
      <c r="H816" s="280"/>
      <c r="I816" s="280"/>
      <c r="J816" s="280"/>
      <c r="K816" s="280"/>
      <c r="L816" s="280"/>
      <c r="M816" s="280"/>
      <c r="N816" s="277"/>
      <c r="O816" s="277"/>
      <c r="P816" s="277"/>
      <c r="Q816" s="277"/>
      <c r="R816" s="277"/>
      <c r="S816" s="277"/>
      <c r="T816" s="281"/>
      <c r="U816" s="277"/>
      <c r="V816" s="277"/>
      <c r="W816" s="277"/>
      <c r="X816" s="277"/>
      <c r="Y816" s="277"/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3:13" ht="12.6" customHeight="1" x14ac:dyDescent="0.25">
      <c r="C817" s="199"/>
      <c r="G817" s="240"/>
      <c r="H817" s="240"/>
      <c r="I817" s="240"/>
      <c r="J817" s="240"/>
      <c r="K817" s="240"/>
      <c r="L817" s="240"/>
      <c r="M817" s="240"/>
    </row>
  </sheetData>
  <mergeCells count="1">
    <mergeCell ref="B220:C220"/>
  </mergeCells>
  <phoneticPr fontId="0" type="noConversion"/>
  <printOptions horizontalCentered="1" gridLinesSet="0"/>
  <pageMargins left="0.25" right="0.25" top="0.5" bottom="0.5" header="0.5" footer="0.5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744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745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746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999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747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748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996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997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998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749</v>
      </c>
      <c r="G16" s="8"/>
      <c r="H16" s="8"/>
      <c r="I16" s="8"/>
      <c r="J16" s="145"/>
    </row>
    <row r="17" spans="2:10" ht="15.6" thickTop="1" x14ac:dyDescent="0.25">
      <c r="B17" s="141"/>
      <c r="C17" s="150" t="s">
        <v>750</v>
      </c>
      <c r="D17" s="150"/>
      <c r="E17" s="142" t="str">
        <f>+data!C84</f>
        <v>MultiCare Covington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751</v>
      </c>
      <c r="D18" s="151"/>
      <c r="E18" s="8" t="str">
        <f>+"H-"&amp;data!C83</f>
        <v>H-212</v>
      </c>
      <c r="F18" s="76"/>
      <c r="G18" s="76"/>
      <c r="H18" s="8"/>
      <c r="I18" s="8"/>
      <c r="J18" s="145"/>
    </row>
    <row r="19" spans="2:10" x14ac:dyDescent="0.25">
      <c r="B19" s="144"/>
      <c r="C19" s="151" t="s">
        <v>752</v>
      </c>
      <c r="D19" s="151"/>
      <c r="E19" s="8" t="str">
        <f>+data!C85</f>
        <v>17700 SE 272nd St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753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754</v>
      </c>
      <c r="D21" s="151"/>
      <c r="E21" s="8" t="str">
        <f>+data!C87</f>
        <v>Covington, WA 98042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755</v>
      </c>
      <c r="G26" s="70"/>
      <c r="H26" s="70"/>
      <c r="I26" s="70"/>
      <c r="J26" s="154"/>
    </row>
    <row r="27" spans="2:10" x14ac:dyDescent="0.25">
      <c r="B27" s="155" t="s">
        <v>756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757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758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759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760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761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762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760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761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763</v>
      </c>
      <c r="H1" s="7"/>
    </row>
    <row r="2" spans="1:13" ht="20.100000000000001" customHeight="1" x14ac:dyDescent="0.25">
      <c r="A2" s="6" t="s">
        <v>764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H-212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MultiCare Covington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765</v>
      </c>
      <c r="C7" s="24"/>
      <c r="D7" s="127" t="str">
        <f>"  "&amp;data!C89</f>
        <v xml:space="preserve">  Bill Robertson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766</v>
      </c>
      <c r="C8" s="24"/>
      <c r="D8" s="127" t="str">
        <f>"  "&amp;data!C90</f>
        <v xml:space="preserve">  Jim McManus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767</v>
      </c>
      <c r="C9" s="24"/>
      <c r="D9" s="127" t="str">
        <f>"  "&amp;data!C91</f>
        <v xml:space="preserve">  John Wiborg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768</v>
      </c>
      <c r="C10" s="24"/>
      <c r="D10" s="127" t="str">
        <f>"  "&amp;data!C92</f>
        <v xml:space="preserve">  (253) 403-1000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769</v>
      </c>
      <c r="C11" s="24"/>
      <c r="D11" s="127" t="str">
        <f>"  "&amp;data!C93</f>
        <v xml:space="preserve">  (253) 459-7859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770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771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772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773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774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775</v>
      </c>
      <c r="C23" s="38"/>
      <c r="D23" s="38"/>
      <c r="E23" s="38"/>
      <c r="F23" s="13">
        <f>data!C111</f>
        <v>714</v>
      </c>
      <c r="G23" s="21">
        <f>data!D111</f>
        <v>1824</v>
      </c>
      <c r="H23" s="7"/>
    </row>
    <row r="24" spans="1:9" ht="20.100000000000001" customHeight="1" x14ac:dyDescent="0.25">
      <c r="A24" s="130"/>
      <c r="B24" s="49" t="s">
        <v>776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777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138</v>
      </c>
      <c r="G26" s="13">
        <f>data!D114</f>
        <v>207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778</v>
      </c>
      <c r="C29" s="24"/>
      <c r="D29" s="15" t="s">
        <v>167</v>
      </c>
      <c r="E29" s="97" t="s">
        <v>778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779</v>
      </c>
      <c r="C31" s="24"/>
      <c r="D31" s="21">
        <f>data!C117</f>
        <v>58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780</v>
      </c>
      <c r="C32" s="24"/>
      <c r="D32" s="21">
        <f>data!C118</f>
        <v>0</v>
      </c>
      <c r="E32" s="49" t="s">
        <v>781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782</v>
      </c>
      <c r="C33" s="24"/>
      <c r="D33" s="21">
        <f>data!C119</f>
        <v>0</v>
      </c>
      <c r="E33" s="49" t="s">
        <v>783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784</v>
      </c>
      <c r="C34" s="24"/>
      <c r="D34" s="21">
        <f>data!C120</f>
        <v>0</v>
      </c>
      <c r="E34" s="49" t="s">
        <v>291</v>
      </c>
      <c r="F34" s="24"/>
      <c r="G34" s="21">
        <f>data!E127</f>
        <v>58</v>
      </c>
      <c r="H34" s="7"/>
    </row>
    <row r="35" spans="1:8" ht="20.100000000000001" customHeight="1" x14ac:dyDescent="0.25">
      <c r="A35" s="130"/>
      <c r="B35" s="97" t="s">
        <v>785</v>
      </c>
      <c r="C35" s="24"/>
      <c r="D35" s="21">
        <f>data!C121</f>
        <v>0</v>
      </c>
      <c r="E35" s="49" t="s">
        <v>786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58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10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787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788</v>
      </c>
      <c r="B1" s="8"/>
      <c r="C1" s="8"/>
      <c r="D1" s="8"/>
      <c r="E1" s="8"/>
      <c r="F1" s="8"/>
      <c r="G1" s="165" t="s">
        <v>789</v>
      </c>
    </row>
    <row r="2" spans="1:13" ht="20.100000000000001" customHeight="1" x14ac:dyDescent="0.25">
      <c r="A2" s="105" t="str">
        <f>"Hospital Name: "&amp;data!C84</f>
        <v>Hospital Name: MultiCare Covington Medical Center</v>
      </c>
      <c r="B2" s="8"/>
      <c r="C2" s="8"/>
      <c r="D2" s="8"/>
      <c r="E2" s="8"/>
      <c r="F2" s="11"/>
      <c r="G2" s="76" t="s">
        <v>790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791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792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793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227.18181818181819</v>
      </c>
      <c r="C7" s="48">
        <f>data!B139</f>
        <v>708.71515720319098</v>
      </c>
      <c r="D7" s="48">
        <f>data!B140</f>
        <v>8019.9264597552828</v>
      </c>
      <c r="E7" s="48">
        <f>data!B141</f>
        <v>9294798</v>
      </c>
      <c r="F7" s="48">
        <f>data!B142</f>
        <v>50148231</v>
      </c>
      <c r="G7" s="48">
        <f>data!B141+data!B142</f>
        <v>59443029</v>
      </c>
    </row>
    <row r="8" spans="1:13" ht="20.100000000000001" customHeight="1" x14ac:dyDescent="0.25">
      <c r="A8" s="23" t="s">
        <v>297</v>
      </c>
      <c r="B8" s="48">
        <f>data!C138</f>
        <v>221.20334928229664</v>
      </c>
      <c r="C8" s="48">
        <f>data!C139</f>
        <v>520.40919755983111</v>
      </c>
      <c r="D8" s="48">
        <f>data!C140</f>
        <v>10469.07482549051</v>
      </c>
      <c r="E8" s="48">
        <f>data!C141</f>
        <v>5915614</v>
      </c>
      <c r="F8" s="48">
        <f>data!C142</f>
        <v>65462642</v>
      </c>
      <c r="G8" s="48">
        <f>data!C141+data!C142</f>
        <v>71378256</v>
      </c>
    </row>
    <row r="9" spans="1:13" ht="20.100000000000001" customHeight="1" x14ac:dyDescent="0.25">
      <c r="A9" s="23" t="s">
        <v>794</v>
      </c>
      <c r="B9" s="48">
        <f>data!D138</f>
        <v>265.61483253588517</v>
      </c>
      <c r="C9" s="48">
        <f>data!D139</f>
        <v>594.8756452369779</v>
      </c>
      <c r="D9" s="48">
        <f>data!D140</f>
        <v>18865.998714754205</v>
      </c>
      <c r="E9" s="48">
        <f>data!D141</f>
        <v>7343595</v>
      </c>
      <c r="F9" s="48">
        <f>data!D142</f>
        <v>117968221</v>
      </c>
      <c r="G9" s="48">
        <f>data!D141+data!D142</f>
        <v>125311816</v>
      </c>
    </row>
    <row r="10" spans="1:13" ht="20.100000000000001" customHeight="1" x14ac:dyDescent="0.25">
      <c r="A10" s="111" t="s">
        <v>203</v>
      </c>
      <c r="B10" s="48">
        <f>data!E138</f>
        <v>714</v>
      </c>
      <c r="C10" s="48">
        <f>data!E139</f>
        <v>1824</v>
      </c>
      <c r="D10" s="48">
        <f>data!E140</f>
        <v>37355</v>
      </c>
      <c r="E10" s="48">
        <f>data!E141</f>
        <v>22554007</v>
      </c>
      <c r="F10" s="48">
        <f>data!E142</f>
        <v>233579094</v>
      </c>
      <c r="G10" s="48">
        <f>data!E141+data!E142</f>
        <v>256133101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795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792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793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794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796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792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793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794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797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798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799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800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MultiCare Covington Medical Center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801</v>
      </c>
      <c r="C6" s="13">
        <f>data!C165</f>
        <v>1385563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0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0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2391094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0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1080162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2899</v>
      </c>
    </row>
    <row r="14" spans="1:13" ht="20.100000000000001" customHeight="1" x14ac:dyDescent="0.25">
      <c r="A14" s="40">
        <v>10</v>
      </c>
      <c r="B14" s="49" t="s">
        <v>802</v>
      </c>
      <c r="C14" s="13">
        <f>data!D173</f>
        <v>4859718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803</v>
      </c>
      <c r="C18" s="13">
        <f>data!C175</f>
        <v>0</v>
      </c>
    </row>
    <row r="19" spans="1:3" ht="20.100000000000001" customHeight="1" x14ac:dyDescent="0.25">
      <c r="A19" s="13">
        <v>13</v>
      </c>
      <c r="B19" s="49" t="s">
        <v>804</v>
      </c>
      <c r="C19" s="13">
        <f>data!C176</f>
        <v>21524</v>
      </c>
    </row>
    <row r="20" spans="1:3" ht="20.100000000000001" customHeight="1" x14ac:dyDescent="0.25">
      <c r="A20" s="13">
        <v>14</v>
      </c>
      <c r="B20" s="49" t="s">
        <v>805</v>
      </c>
      <c r="C20" s="13">
        <f>data!D177</f>
        <v>21524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806</v>
      </c>
      <c r="C24" s="104"/>
    </row>
    <row r="25" spans="1:3" ht="20.100000000000001" customHeight="1" x14ac:dyDescent="0.25">
      <c r="A25" s="13">
        <v>17</v>
      </c>
      <c r="B25" s="49" t="s">
        <v>807</v>
      </c>
      <c r="C25" s="13">
        <f>data!C179</f>
        <v>347798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808</v>
      </c>
      <c r="C27" s="13">
        <f>data!D181</f>
        <v>347798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809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35023</v>
      </c>
    </row>
    <row r="32" spans="1:3" ht="20.100000000000001" customHeight="1" x14ac:dyDescent="0.25">
      <c r="A32" s="13">
        <v>22</v>
      </c>
      <c r="B32" s="49" t="s">
        <v>810</v>
      </c>
      <c r="C32" s="13">
        <f>data!C184</f>
        <v>787821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811</v>
      </c>
      <c r="C34" s="13">
        <f>data!D186</f>
        <v>822844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812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2944898</v>
      </c>
    </row>
    <row r="40" spans="1:3" ht="20.100000000000001" customHeight="1" x14ac:dyDescent="0.25">
      <c r="A40" s="13">
        <v>28</v>
      </c>
      <c r="B40" s="49" t="s">
        <v>813</v>
      </c>
      <c r="C40" s="13">
        <f>data!D190</f>
        <v>2944898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814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MultiCare Covington Medical Center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815</v>
      </c>
      <c r="D5" s="47"/>
      <c r="E5" s="47"/>
      <c r="F5" s="72" t="s">
        <v>816</v>
      </c>
    </row>
    <row r="6" spans="1:13" ht="20.100000000000001" customHeight="1" x14ac:dyDescent="0.25">
      <c r="A6" s="19"/>
      <c r="B6" s="20"/>
      <c r="C6" s="18" t="s">
        <v>817</v>
      </c>
      <c r="D6" s="18" t="s">
        <v>329</v>
      </c>
      <c r="E6" s="18" t="s">
        <v>818</v>
      </c>
      <c r="F6" s="18" t="s">
        <v>817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10659152.129999999</v>
      </c>
      <c r="D7" s="21">
        <f>data!C195</f>
        <v>283.00000000186265</v>
      </c>
      <c r="E7" s="21">
        <f>data!D195</f>
        <v>0</v>
      </c>
      <c r="F7" s="21">
        <f>data!E195</f>
        <v>10659435.130000001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15357.24</v>
      </c>
      <c r="D8" s="21">
        <f>data!C196</f>
        <v>9872.5000000000018</v>
      </c>
      <c r="E8" s="21">
        <f>data!D196</f>
        <v>0</v>
      </c>
      <c r="F8" s="21">
        <f>data!E196</f>
        <v>25229.74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106834141.36000001</v>
      </c>
      <c r="D9" s="21">
        <f>data!C197</f>
        <v>21495284.289999962</v>
      </c>
      <c r="E9" s="21">
        <f>data!D197</f>
        <v>0</v>
      </c>
      <c r="F9" s="21">
        <f>data!E197</f>
        <v>128329425.64999998</v>
      </c>
    </row>
    <row r="10" spans="1:13" ht="20.100000000000001" customHeight="1" x14ac:dyDescent="0.25">
      <c r="A10" s="13">
        <v>4</v>
      </c>
      <c r="B10" s="14" t="s">
        <v>819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820</v>
      </c>
      <c r="C11" s="21">
        <f>data!B199</f>
        <v>1533930.13</v>
      </c>
      <c r="D11" s="21">
        <f>data!C199</f>
        <v>82500</v>
      </c>
      <c r="E11" s="21">
        <f>data!D199</f>
        <v>0</v>
      </c>
      <c r="F11" s="21">
        <f>data!E199</f>
        <v>1616430.13</v>
      </c>
    </row>
    <row r="12" spans="1:13" ht="20.100000000000001" customHeight="1" x14ac:dyDescent="0.25">
      <c r="A12" s="13">
        <v>6</v>
      </c>
      <c r="B12" s="14" t="s">
        <v>821</v>
      </c>
      <c r="C12" s="21">
        <f>data!B200</f>
        <v>33237202.27</v>
      </c>
      <c r="D12" s="21">
        <f>data!C200</f>
        <v>5629624.3999999948</v>
      </c>
      <c r="E12" s="21">
        <f>data!D200</f>
        <v>0</v>
      </c>
      <c r="F12" s="21">
        <f>data!E200</f>
        <v>38866826.669999994</v>
      </c>
    </row>
    <row r="13" spans="1:13" ht="20.100000000000001" customHeight="1" x14ac:dyDescent="0.25">
      <c r="A13" s="13">
        <v>7</v>
      </c>
      <c r="B13" s="14" t="s">
        <v>822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2374711.1399999997</v>
      </c>
      <c r="D14" s="21">
        <f>data!C202</f>
        <v>64154.250000000466</v>
      </c>
      <c r="E14" s="21">
        <f>data!D202</f>
        <v>0</v>
      </c>
      <c r="F14" s="21">
        <f>data!E202</f>
        <v>2438865.39</v>
      </c>
    </row>
    <row r="15" spans="1:13" ht="20.100000000000001" customHeight="1" x14ac:dyDescent="0.25">
      <c r="A15" s="13">
        <v>9</v>
      </c>
      <c r="B15" s="14" t="s">
        <v>823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154654494.27000001</v>
      </c>
      <c r="D16" s="21">
        <f>data!C204</f>
        <v>27281718.43999996</v>
      </c>
      <c r="E16" s="21">
        <f>data!D204</f>
        <v>0</v>
      </c>
      <c r="F16" s="21">
        <f>data!E204</f>
        <v>181936212.70999995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815</v>
      </c>
      <c r="D21" s="76" t="s">
        <v>203</v>
      </c>
      <c r="E21" s="25"/>
      <c r="F21" s="18" t="s">
        <v>816</v>
      </c>
    </row>
    <row r="22" spans="1:6" ht="20.100000000000001" customHeight="1" x14ac:dyDescent="0.25">
      <c r="A22" s="75"/>
      <c r="B22" s="44"/>
      <c r="C22" s="18" t="s">
        <v>817</v>
      </c>
      <c r="D22" s="18" t="s">
        <v>824</v>
      </c>
      <c r="E22" s="18" t="s">
        <v>818</v>
      </c>
      <c r="F22" s="18" t="s">
        <v>817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6270.8699999999972</v>
      </c>
      <c r="D24" s="21">
        <f>data!C209</f>
        <v>2564.1</v>
      </c>
      <c r="E24" s="21">
        <f>data!D209</f>
        <v>0</v>
      </c>
      <c r="F24" s="21">
        <f>data!E209</f>
        <v>8834.9699999999975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19948139.710000001</v>
      </c>
      <c r="D25" s="21">
        <f>data!C210</f>
        <v>-516378.57000000402</v>
      </c>
      <c r="E25" s="21">
        <f>data!D210</f>
        <v>-6638596.5700000003</v>
      </c>
      <c r="F25" s="21">
        <f>data!E210</f>
        <v>26070357.709999997</v>
      </c>
    </row>
    <row r="26" spans="1:6" ht="20.100000000000001" customHeight="1" x14ac:dyDescent="0.25">
      <c r="A26" s="13">
        <v>14</v>
      </c>
      <c r="B26" s="14" t="s">
        <v>819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820</v>
      </c>
      <c r="C27" s="21">
        <f>data!B212</f>
        <v>445171.26999999996</v>
      </c>
      <c r="D27" s="21">
        <f>data!C212</f>
        <v>162429.25000000017</v>
      </c>
      <c r="E27" s="21">
        <f>data!D212</f>
        <v>0</v>
      </c>
      <c r="F27" s="21">
        <f>data!E212</f>
        <v>607600.52000000014</v>
      </c>
    </row>
    <row r="28" spans="1:6" ht="20.100000000000001" customHeight="1" x14ac:dyDescent="0.25">
      <c r="A28" s="13">
        <v>16</v>
      </c>
      <c r="B28" s="14" t="s">
        <v>821</v>
      </c>
      <c r="C28" s="21">
        <f>data!B213</f>
        <v>22075706.390000001</v>
      </c>
      <c r="D28" s="21">
        <f>data!C213</f>
        <v>4667703.4800000042</v>
      </c>
      <c r="E28" s="21">
        <f>data!D213</f>
        <v>0</v>
      </c>
      <c r="F28" s="21">
        <f>data!E213</f>
        <v>26743409.870000005</v>
      </c>
    </row>
    <row r="29" spans="1:6" ht="20.100000000000001" customHeight="1" x14ac:dyDescent="0.25">
      <c r="A29" s="13">
        <v>17</v>
      </c>
      <c r="B29" s="14" t="s">
        <v>822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604370.52</v>
      </c>
      <c r="D30" s="21">
        <f>data!C215</f>
        <v>205738.74</v>
      </c>
      <c r="E30" s="21">
        <f>data!D215</f>
        <v>0</v>
      </c>
      <c r="F30" s="21">
        <f>data!E215</f>
        <v>810109.26</v>
      </c>
    </row>
    <row r="31" spans="1:6" ht="20.100000000000001" customHeight="1" x14ac:dyDescent="0.25">
      <c r="A31" s="13">
        <v>19</v>
      </c>
      <c r="B31" s="14" t="s">
        <v>823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43079658.760000005</v>
      </c>
      <c r="D32" s="21">
        <f>data!C217</f>
        <v>4522057.0000000009</v>
      </c>
      <c r="E32" s="21">
        <f>data!D217</f>
        <v>-6638596.5700000003</v>
      </c>
      <c r="F32" s="21">
        <f>data!E217</f>
        <v>54240312.329999998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825</v>
      </c>
      <c r="B1" s="6"/>
      <c r="C1" s="6"/>
      <c r="D1" s="169" t="s">
        <v>826</v>
      </c>
    </row>
    <row r="2" spans="1:13" ht="20.100000000000001" customHeight="1" x14ac:dyDescent="0.25">
      <c r="A2" s="29" t="str">
        <f>"Hospital: "&amp;data!C84</f>
        <v>Hospital: MultiCare Covington Medical Center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827</v>
      </c>
      <c r="C4" s="41" t="s">
        <v>828</v>
      </c>
      <c r="D4" s="54"/>
    </row>
    <row r="5" spans="1:13" ht="20.100000000000001" customHeight="1" x14ac:dyDescent="0.25">
      <c r="A5" s="102">
        <v>1</v>
      </c>
      <c r="B5" s="55"/>
      <c r="C5" s="22" t="s">
        <v>991</v>
      </c>
      <c r="D5" s="14">
        <f>data!D221</f>
        <v>2745839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51002684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66315597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2805694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3048483</v>
      </c>
    </row>
    <row r="11" spans="1:13" ht="20.100000000000001" customHeight="1" x14ac:dyDescent="0.25">
      <c r="A11" s="13">
        <v>7</v>
      </c>
      <c r="B11" s="55">
        <v>5850</v>
      </c>
      <c r="C11" s="14" t="s">
        <v>829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57361498</v>
      </c>
    </row>
    <row r="13" spans="1:13" ht="20.100000000000001" customHeight="1" x14ac:dyDescent="0.25">
      <c r="A13" s="23">
        <v>9</v>
      </c>
      <c r="B13" s="24"/>
      <c r="C13" s="14" t="s">
        <v>830</v>
      </c>
      <c r="D13" s="14">
        <f>data!D229</f>
        <v>180533956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831</v>
      </c>
      <c r="D16" s="140">
        <f>+data!C231</f>
        <v>1655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344422</v>
      </c>
    </row>
    <row r="19" spans="1:4" ht="20.100000000000001" customHeight="1" x14ac:dyDescent="0.25">
      <c r="A19" s="61">
        <v>15</v>
      </c>
      <c r="B19" s="55">
        <v>5910</v>
      </c>
      <c r="C19" s="22" t="s">
        <v>832</v>
      </c>
      <c r="D19" s="14">
        <f>data!C234</f>
        <v>8265341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833</v>
      </c>
      <c r="D22" s="14">
        <f>data!D236</f>
        <v>8609763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834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835</v>
      </c>
      <c r="C27" s="56"/>
      <c r="D27" s="14">
        <f>data!D242</f>
        <v>191889558</v>
      </c>
    </row>
    <row r="28" spans="1:4" ht="20.100000000000001" customHeight="1" x14ac:dyDescent="0.25">
      <c r="A28" s="126">
        <v>24</v>
      </c>
      <c r="B28" s="65" t="s">
        <v>836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837</v>
      </c>
      <c r="B1" s="5"/>
      <c r="C1" s="6"/>
    </row>
    <row r="2" spans="1:13" ht="20.100000000000001" customHeight="1" x14ac:dyDescent="0.25">
      <c r="A2" s="4"/>
      <c r="B2" s="5"/>
      <c r="C2" s="167" t="s">
        <v>838</v>
      </c>
    </row>
    <row r="3" spans="1:13" ht="20.100000000000001" customHeight="1" x14ac:dyDescent="0.25">
      <c r="A3" s="29" t="str">
        <f>"HOSPITAL: "&amp;data!C84</f>
        <v>HOSPITAL: MultiCare Covington Medical Center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839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0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25106554</v>
      </c>
    </row>
    <row r="9" spans="1:13" ht="20.100000000000001" customHeight="1" x14ac:dyDescent="0.25">
      <c r="A9" s="13">
        <v>5</v>
      </c>
      <c r="B9" s="14" t="s">
        <v>840</v>
      </c>
      <c r="C9" s="21">
        <f>data!C253</f>
        <v>2364798</v>
      </c>
    </row>
    <row r="10" spans="1:13" ht="20.100000000000001" customHeight="1" x14ac:dyDescent="0.25">
      <c r="A10" s="13">
        <v>6</v>
      </c>
      <c r="B10" s="14" t="s">
        <v>841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842</v>
      </c>
      <c r="C11" s="21">
        <f>data!C255</f>
        <v>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2864931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14480</v>
      </c>
    </row>
    <row r="15" spans="1:13" ht="20.100000000000001" customHeight="1" x14ac:dyDescent="0.25">
      <c r="A15" s="13">
        <v>11</v>
      </c>
      <c r="B15" s="14" t="s">
        <v>843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844</v>
      </c>
      <c r="C16" s="21">
        <f>data!D260</f>
        <v>25621167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845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846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847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10659435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25230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128329426</v>
      </c>
    </row>
    <row r="28" spans="1:3" ht="20.100000000000001" customHeight="1" x14ac:dyDescent="0.25">
      <c r="A28" s="13">
        <v>24</v>
      </c>
      <c r="B28" s="14" t="s">
        <v>848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1616430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38866827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2438865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181936213</v>
      </c>
    </row>
    <row r="34" spans="1:3" ht="20.100000000000001" customHeight="1" x14ac:dyDescent="0.25">
      <c r="A34" s="13">
        <v>30</v>
      </c>
      <c r="B34" s="14" t="s">
        <v>849</v>
      </c>
      <c r="C34" s="21">
        <f>data!C276</f>
        <v>54240312</v>
      </c>
    </row>
    <row r="35" spans="1:3" ht="20.100000000000001" customHeight="1" x14ac:dyDescent="0.25">
      <c r="A35" s="13">
        <v>31</v>
      </c>
      <c r="B35" s="14" t="s">
        <v>850</v>
      </c>
      <c r="C35" s="21">
        <f>data!D277</f>
        <v>127695901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851</v>
      </c>
      <c r="C37" s="36"/>
    </row>
    <row r="38" spans="1:3" ht="20.100000000000001" customHeight="1" x14ac:dyDescent="0.25">
      <c r="A38" s="13">
        <v>34</v>
      </c>
      <c r="B38" s="14" t="s">
        <v>852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853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7726478</v>
      </c>
    </row>
    <row r="42" spans="1:3" ht="20.100000000000001" customHeight="1" x14ac:dyDescent="0.25">
      <c r="A42" s="13">
        <v>38</v>
      </c>
      <c r="B42" s="14" t="s">
        <v>854</v>
      </c>
      <c r="C42" s="21">
        <f>data!D283</f>
        <v>7726478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855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856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857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858</v>
      </c>
      <c r="C50" s="21">
        <f>data!D292</f>
        <v>161043546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859</v>
      </c>
      <c r="B53" s="5"/>
      <c r="C53" s="6"/>
    </row>
    <row r="54" spans="1:3" ht="20.100000000000001" customHeight="1" x14ac:dyDescent="0.25">
      <c r="A54" s="4"/>
      <c r="B54" s="5"/>
      <c r="C54" s="167" t="s">
        <v>860</v>
      </c>
    </row>
    <row r="55" spans="1:3" ht="20.100000000000001" customHeight="1" x14ac:dyDescent="0.25">
      <c r="A55" s="29" t="str">
        <f>"HOSPITAL: "&amp;data!C84</f>
        <v>HOSPITAL: MultiCare Covington Medical Center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861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862</v>
      </c>
      <c r="C59" s="21">
        <f>data!C305</f>
        <v>3304</v>
      </c>
    </row>
    <row r="60" spans="1:3" ht="20.100000000000001" customHeight="1" x14ac:dyDescent="0.25">
      <c r="A60" s="13">
        <v>4</v>
      </c>
      <c r="B60" s="14" t="s">
        <v>863</v>
      </c>
      <c r="C60" s="21">
        <f>data!C306</f>
        <v>0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1758049</v>
      </c>
    </row>
    <row r="62" spans="1:3" ht="20.100000000000001" customHeight="1" x14ac:dyDescent="0.25">
      <c r="A62" s="13">
        <v>6</v>
      </c>
      <c r="B62" s="14" t="s">
        <v>864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865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866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867</v>
      </c>
      <c r="C68" s="21">
        <f>data!D314</f>
        <v>1761353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868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869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870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871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872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873</v>
      </c>
      <c r="C82" s="21">
        <f>data!C326</f>
        <v>237992740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237992740</v>
      </c>
    </row>
    <row r="85" spans="1:3" ht="20.100000000000001" customHeight="1" x14ac:dyDescent="0.25">
      <c r="A85" s="13">
        <v>29</v>
      </c>
      <c r="B85" s="14" t="s">
        <v>874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875</v>
      </c>
      <c r="C86" s="21">
        <f>data!D330</f>
        <v>237992740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876</v>
      </c>
      <c r="C88" s="21">
        <f>data!C332</f>
        <v>-78710547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877</v>
      </c>
      <c r="C90" s="36"/>
    </row>
    <row r="91" spans="1:3" ht="20.100000000000001" customHeight="1" x14ac:dyDescent="0.25">
      <c r="A91" s="13">
        <v>35</v>
      </c>
      <c r="B91" s="14" t="s">
        <v>878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879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880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881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882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883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884</v>
      </c>
      <c r="C101" s="21">
        <f>data!C332+data!C334+data!C335+data!C336+data!C337-data!C338</f>
        <v>-78710547</v>
      </c>
    </row>
    <row r="102" spans="1:3" ht="20.100000000000001" customHeight="1" x14ac:dyDescent="0.25">
      <c r="A102" s="13">
        <v>46</v>
      </c>
      <c r="B102" s="14" t="s">
        <v>885</v>
      </c>
      <c r="C102" s="21">
        <f>data!D339</f>
        <v>161043546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886</v>
      </c>
      <c r="B105" s="5"/>
      <c r="C105" s="6"/>
    </row>
    <row r="106" spans="1:3" ht="20.100000000000001" customHeight="1" x14ac:dyDescent="0.25">
      <c r="A106" s="45"/>
      <c r="B106" s="8"/>
      <c r="C106" s="167" t="s">
        <v>887</v>
      </c>
    </row>
    <row r="107" spans="1:3" ht="20.100000000000001" customHeight="1" x14ac:dyDescent="0.25">
      <c r="A107" s="29" t="str">
        <f>"HOSPITAL: "&amp;data!C84</f>
        <v>HOSPITAL: MultiCare Covington Medical Center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888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22554006.5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233579093.53</v>
      </c>
    </row>
    <row r="112" spans="1:3" ht="20.100000000000001" customHeight="1" x14ac:dyDescent="0.25">
      <c r="A112" s="13">
        <v>4</v>
      </c>
      <c r="B112" s="14" t="s">
        <v>889</v>
      </c>
      <c r="C112" s="21">
        <f>data!D361</f>
        <v>256133100.03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890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2745838.88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181971823.19999999</v>
      </c>
    </row>
    <row r="117" spans="1:3" ht="20.100000000000001" customHeight="1" x14ac:dyDescent="0.25">
      <c r="A117" s="13">
        <v>9</v>
      </c>
      <c r="B117" s="14" t="s">
        <v>891</v>
      </c>
      <c r="C117" s="48">
        <f>data!C365</f>
        <v>8609763.1400000006</v>
      </c>
    </row>
    <row r="118" spans="1:3" ht="20.100000000000001" customHeight="1" x14ac:dyDescent="0.25">
      <c r="A118" s="13">
        <v>10</v>
      </c>
      <c r="B118" s="14" t="s">
        <v>892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835</v>
      </c>
      <c r="C119" s="48">
        <f>data!D367</f>
        <v>193327425.21999997</v>
      </c>
    </row>
    <row r="120" spans="1:3" ht="20.100000000000001" customHeight="1" x14ac:dyDescent="0.25">
      <c r="A120" s="13">
        <v>12</v>
      </c>
      <c r="B120" s="14" t="s">
        <v>893</v>
      </c>
      <c r="C120" s="48">
        <f>data!D368</f>
        <v>62805674.810000032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135509.93000000002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894</v>
      </c>
      <c r="C125" s="48">
        <f>data!D372</f>
        <v>135509.93000000002</v>
      </c>
    </row>
    <row r="126" spans="1:3" ht="20.100000000000001" customHeight="1" x14ac:dyDescent="0.25">
      <c r="A126" s="13">
        <v>18</v>
      </c>
      <c r="B126" s="14" t="s">
        <v>895</v>
      </c>
      <c r="C126" s="48">
        <f>data!D373</f>
        <v>62941184.740000032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896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21309666.749999993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4859717.66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1074596.58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5567388.9099999983</v>
      </c>
    </row>
    <row r="133" spans="1:3" ht="20.100000000000001" customHeight="1" x14ac:dyDescent="0.25">
      <c r="A133" s="13">
        <v>25</v>
      </c>
      <c r="B133" s="14" t="s">
        <v>897</v>
      </c>
      <c r="C133" s="48">
        <f>data!C382</f>
        <v>441797.38000000006</v>
      </c>
    </row>
    <row r="134" spans="1:3" ht="20.100000000000001" customHeight="1" x14ac:dyDescent="0.25">
      <c r="A134" s="13">
        <v>26</v>
      </c>
      <c r="B134" s="14" t="s">
        <v>898</v>
      </c>
      <c r="C134" s="48">
        <f>data!C383</f>
        <v>15372861.350000011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4522057.07</v>
      </c>
    </row>
    <row r="136" spans="1:3" ht="20.100000000000001" customHeight="1" x14ac:dyDescent="0.25">
      <c r="A136" s="13">
        <v>28</v>
      </c>
      <c r="B136" s="14" t="s">
        <v>899</v>
      </c>
      <c r="C136" s="48">
        <f>data!C385</f>
        <v>21524.219999999998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347797.76999999996</v>
      </c>
    </row>
    <row r="138" spans="1:3" ht="20.100000000000001" customHeight="1" x14ac:dyDescent="0.25">
      <c r="A138" s="13">
        <v>30</v>
      </c>
      <c r="B138" s="14" t="s">
        <v>900</v>
      </c>
      <c r="C138" s="48">
        <f>data!C387</f>
        <v>822844.3600000001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2944897.7999999993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576394.9299999997</v>
      </c>
    </row>
    <row r="141" spans="1:3" ht="20.100000000000001" customHeight="1" x14ac:dyDescent="0.25">
      <c r="A141" s="13">
        <v>34</v>
      </c>
      <c r="B141" s="14" t="s">
        <v>901</v>
      </c>
      <c r="C141" s="48">
        <f>data!D390</f>
        <v>57861544.780000001</v>
      </c>
    </row>
    <row r="142" spans="1:3" ht="20.100000000000001" customHeight="1" x14ac:dyDescent="0.25">
      <c r="A142" s="13">
        <v>35</v>
      </c>
      <c r="B142" s="14" t="s">
        <v>902</v>
      </c>
      <c r="C142" s="48">
        <f>data!D391</f>
        <v>5079639.9600000307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903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904</v>
      </c>
      <c r="C146" s="21">
        <f>data!D393</f>
        <v>5079639.9600000307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905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906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907</v>
      </c>
      <c r="C151" s="48">
        <f>data!D396</f>
        <v>5079639.9600000307</v>
      </c>
    </row>
    <row r="152" spans="1:3" ht="20.100000000000001" customHeight="1" x14ac:dyDescent="0.25">
      <c r="A152" s="40">
        <v>45</v>
      </c>
      <c r="B152" s="49" t="s">
        <v>908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909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910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MultiCare Covington Medical Center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911</v>
      </c>
      <c r="C6" s="88" t="s">
        <v>92</v>
      </c>
      <c r="D6" s="18" t="s">
        <v>912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913</v>
      </c>
      <c r="E7" s="18" t="s">
        <v>163</v>
      </c>
      <c r="F7" s="18" t="s">
        <v>914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915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1520</v>
      </c>
      <c r="E9" s="14">
        <f>data!E59</f>
        <v>0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21.281203421742301</v>
      </c>
      <c r="E10" s="26">
        <f>data!E60</f>
        <v>1.8219178079696002E-2</v>
      </c>
      <c r="F10" s="26">
        <f>data!F60</f>
        <v>5.7534246567461063E-3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1825527.36</v>
      </c>
      <c r="E11" s="14">
        <f>data!E61</f>
        <v>1555.22</v>
      </c>
      <c r="F11" s="14">
        <f>data!F61</f>
        <v>573.72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423925</v>
      </c>
      <c r="E12" s="14">
        <f>data!E62</f>
        <v>247</v>
      </c>
      <c r="F12" s="14">
        <f>data!F62</f>
        <v>134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134518.03</v>
      </c>
      <c r="E14" s="14">
        <f>data!E64</f>
        <v>22814</v>
      </c>
      <c r="F14" s="14">
        <f>data!F64</f>
        <v>31.050000000000011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733.73</v>
      </c>
      <c r="E15" s="14">
        <f>data!E65</f>
        <v>326.24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18849.37</v>
      </c>
      <c r="E16" s="14">
        <f>data!E66</f>
        <v>710.95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100396</v>
      </c>
      <c r="E17" s="14">
        <f>data!E67</f>
        <v>35909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8234.77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25881.66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916</v>
      </c>
      <c r="C21" s="14">
        <f>data!C71</f>
        <v>0</v>
      </c>
      <c r="D21" s="14">
        <f>data!D71</f>
        <v>2538065.9200000004</v>
      </c>
      <c r="E21" s="14">
        <f>data!E71</f>
        <v>61562.41</v>
      </c>
      <c r="F21" s="14">
        <f>data!F71</f>
        <v>738.77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917</v>
      </c>
      <c r="C23" s="48">
        <f>+data!M668</f>
        <v>0</v>
      </c>
      <c r="D23" s="48">
        <f>+data!M669</f>
        <v>4640783</v>
      </c>
      <c r="E23" s="48">
        <f>+data!M670</f>
        <v>61303</v>
      </c>
      <c r="F23" s="48">
        <f>+data!M671</f>
        <v>516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918</v>
      </c>
      <c r="C24" s="14">
        <f>data!C73</f>
        <v>0</v>
      </c>
      <c r="D24" s="14">
        <f>data!D73</f>
        <v>3863397.83</v>
      </c>
      <c r="E24" s="14">
        <f>data!E73</f>
        <v>252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919</v>
      </c>
      <c r="C25" s="14">
        <f>data!C74</f>
        <v>0</v>
      </c>
      <c r="D25" s="14">
        <f>data!D74</f>
        <v>436908</v>
      </c>
      <c r="E25" s="14">
        <f>data!E74</f>
        <v>2193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920</v>
      </c>
      <c r="C26" s="14">
        <f>data!C75</f>
        <v>0</v>
      </c>
      <c r="D26" s="14">
        <f>data!D75</f>
        <v>4300305.83</v>
      </c>
      <c r="E26" s="14">
        <f>data!E75</f>
        <v>2445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921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922</v>
      </c>
      <c r="C28" s="14">
        <f>data!C76</f>
        <v>0</v>
      </c>
      <c r="D28" s="14">
        <f>data!D76</f>
        <v>31465.759999999998</v>
      </c>
      <c r="E28" s="14">
        <f>data!E76</f>
        <v>0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923</v>
      </c>
      <c r="C29" s="14">
        <f>data!C77</f>
        <v>0</v>
      </c>
      <c r="D29" s="14">
        <f>data!D77</f>
        <v>8892</v>
      </c>
      <c r="E29" s="14">
        <f>data!E77</f>
        <v>280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924</v>
      </c>
      <c r="C30" s="14">
        <f>data!C78</f>
        <v>0</v>
      </c>
      <c r="D30" s="14">
        <f>data!D78</f>
        <v>2126</v>
      </c>
      <c r="E30" s="14">
        <f>data!E78</f>
        <v>51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925</v>
      </c>
      <c r="C31" s="14">
        <f>data!C79</f>
        <v>0</v>
      </c>
      <c r="D31" s="14">
        <f>data!D79</f>
        <v>30443</v>
      </c>
      <c r="E31" s="14">
        <f>data!E79</f>
        <v>790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10.861482875224455</v>
      </c>
      <c r="E32" s="84">
        <f>data!E80</f>
        <v>1.1626712327174424E-2</v>
      </c>
      <c r="F32" s="84">
        <f>data!F80</f>
        <v>5.7534246567461063E-3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909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926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MultiCare Covington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911</v>
      </c>
      <c r="C38" s="25"/>
      <c r="D38" s="18" t="s">
        <v>100</v>
      </c>
      <c r="E38" s="18" t="s">
        <v>101</v>
      </c>
      <c r="F38" s="18" t="s">
        <v>927</v>
      </c>
      <c r="G38" s="18" t="s">
        <v>103</v>
      </c>
      <c r="H38" s="18" t="s">
        <v>928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915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149</v>
      </c>
      <c r="I41" s="14">
        <f>data!P59</f>
        <v>141485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21.555052051841773</v>
      </c>
      <c r="I42" s="26">
        <f>data!P60</f>
        <v>13.763620546059778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2364311.5299999998</v>
      </c>
      <c r="I43" s="14">
        <f>data!P61</f>
        <v>1260560.78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371860</v>
      </c>
      <c r="I44" s="14">
        <f>data!P62</f>
        <v>272491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-1960.36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201973.28</v>
      </c>
      <c r="I46" s="14">
        <f>data!P64</f>
        <v>2312456.3899999997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692.84</v>
      </c>
      <c r="I47" s="14">
        <f>data!P65</f>
        <v>31199.09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12833.97</v>
      </c>
      <c r="I48" s="14">
        <f>data!P66</f>
        <v>246656.62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108329</v>
      </c>
      <c r="I49" s="14">
        <f>data!P67</f>
        <v>638440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6991.39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24493.699999999993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916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3084494.32</v>
      </c>
      <c r="I53" s="14">
        <f>data!P71</f>
        <v>4766834.9099999992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917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3628465</v>
      </c>
      <c r="I55" s="48">
        <f>+data!M681</f>
        <v>4177397</v>
      </c>
    </row>
    <row r="56" spans="1:9" ht="20.100000000000001" customHeight="1" x14ac:dyDescent="0.25">
      <c r="A56" s="23">
        <v>19</v>
      </c>
      <c r="B56" s="48" t="s">
        <v>918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2141075</v>
      </c>
      <c r="I56" s="14">
        <f>data!P73</f>
        <v>555317</v>
      </c>
    </row>
    <row r="57" spans="1:9" ht="20.100000000000001" customHeight="1" x14ac:dyDescent="0.25">
      <c r="A57" s="23">
        <v>20</v>
      </c>
      <c r="B57" s="48" t="s">
        <v>919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275931</v>
      </c>
      <c r="I57" s="14">
        <f>data!P74</f>
        <v>31798590</v>
      </c>
    </row>
    <row r="58" spans="1:9" ht="20.100000000000001" customHeight="1" x14ac:dyDescent="0.25">
      <c r="A58" s="23">
        <v>21</v>
      </c>
      <c r="B58" s="48" t="s">
        <v>920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2417006</v>
      </c>
      <c r="I58" s="14">
        <f>data!P75</f>
        <v>32353907</v>
      </c>
    </row>
    <row r="59" spans="1:9" ht="20.100000000000001" customHeight="1" x14ac:dyDescent="0.25">
      <c r="A59" s="23" t="s">
        <v>921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922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16256</v>
      </c>
      <c r="I60" s="14">
        <f>data!P76</f>
        <v>5652.68</v>
      </c>
    </row>
    <row r="61" spans="1:9" ht="20.100000000000001" customHeight="1" x14ac:dyDescent="0.25">
      <c r="A61" s="23">
        <v>23</v>
      </c>
      <c r="B61" s="14" t="s">
        <v>923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4325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924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2396</v>
      </c>
      <c r="I62" s="14">
        <f>data!P78</f>
        <v>2197</v>
      </c>
    </row>
    <row r="63" spans="1:9" ht="20.100000000000001" customHeight="1" x14ac:dyDescent="0.25">
      <c r="A63" s="23">
        <v>25</v>
      </c>
      <c r="B63" s="14" t="s">
        <v>925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65929</v>
      </c>
      <c r="I63" s="14">
        <f>data!P79</f>
        <v>58426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11.64443766963775</v>
      </c>
      <c r="I64" s="26">
        <f>data!P80</f>
        <v>5.0960095883430121</v>
      </c>
    </row>
    <row r="65" spans="1:9" ht="20.100000000000001" customHeight="1" x14ac:dyDescent="0.25">
      <c r="A65" s="4" t="s">
        <v>909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929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MultiCare Covington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911</v>
      </c>
      <c r="C70" s="18" t="s">
        <v>106</v>
      </c>
      <c r="D70" s="25"/>
      <c r="E70" s="18" t="s">
        <v>108</v>
      </c>
      <c r="F70" s="18" t="s">
        <v>930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931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915</v>
      </c>
      <c r="C72" s="15" t="s">
        <v>932</v>
      </c>
      <c r="D72" s="89" t="s">
        <v>933</v>
      </c>
      <c r="E72" s="212"/>
      <c r="F72" s="212"/>
      <c r="G72" s="89" t="s">
        <v>934</v>
      </c>
      <c r="H72" s="89" t="s">
        <v>934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4.6006493144382672</v>
      </c>
      <c r="E74" s="26">
        <f>data!S60</f>
        <v>2.1595958901151242</v>
      </c>
      <c r="F74" s="26">
        <f>data!T60</f>
        <v>0</v>
      </c>
      <c r="G74" s="26">
        <f>data!U60</f>
        <v>17.041643833281967</v>
      </c>
      <c r="H74" s="26">
        <f>data!V60</f>
        <v>0</v>
      </c>
      <c r="I74" s="26">
        <f>data!W60</f>
        <v>2.7662753420868116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570078.67999999993</v>
      </c>
      <c r="E75" s="14">
        <f>data!S61</f>
        <v>156988.58000000002</v>
      </c>
      <c r="F75" s="14">
        <f>data!T61</f>
        <v>0</v>
      </c>
      <c r="G75" s="14">
        <f>data!U61</f>
        <v>1129925.3799999999</v>
      </c>
      <c r="H75" s="14">
        <f>data!V61</f>
        <v>0</v>
      </c>
      <c r="I75" s="14">
        <f>data!W61</f>
        <v>302286.04000000004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99124</v>
      </c>
      <c r="E76" s="14">
        <f>data!S62</f>
        <v>30194</v>
      </c>
      <c r="F76" s="14">
        <f>data!T62</f>
        <v>0</v>
      </c>
      <c r="G76" s="14">
        <f>data!U62</f>
        <v>352261</v>
      </c>
      <c r="H76" s="14">
        <f>data!V62</f>
        <v>0</v>
      </c>
      <c r="I76" s="14">
        <f>data!W62</f>
        <v>66782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90942.569999999992</v>
      </c>
      <c r="E78" s="14">
        <f>data!S64</f>
        <v>81664.88</v>
      </c>
      <c r="F78" s="14">
        <f>data!T64</f>
        <v>0</v>
      </c>
      <c r="G78" s="14">
        <f>data!U64</f>
        <v>531192.02</v>
      </c>
      <c r="H78" s="14">
        <f>data!V64</f>
        <v>0</v>
      </c>
      <c r="I78" s="14">
        <f>data!W64</f>
        <v>63542.03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29712.23</v>
      </c>
      <c r="E79" s="14">
        <f>data!S65</f>
        <v>2027.5</v>
      </c>
      <c r="F79" s="14">
        <f>data!T65</f>
        <v>0</v>
      </c>
      <c r="G79" s="14">
        <f>data!U65</f>
        <v>11592.53</v>
      </c>
      <c r="H79" s="14">
        <f>data!V65</f>
        <v>0</v>
      </c>
      <c r="I79" s="14">
        <f>data!W65</f>
        <v>4303.57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67.05</v>
      </c>
      <c r="E80" s="14">
        <f>data!S66</f>
        <v>3858.19</v>
      </c>
      <c r="F80" s="14">
        <f>data!T66</f>
        <v>0</v>
      </c>
      <c r="G80" s="14">
        <f>data!U66</f>
        <v>95320.18</v>
      </c>
      <c r="H80" s="14">
        <f>data!V66</f>
        <v>0</v>
      </c>
      <c r="I80" s="14">
        <f>data!W66</f>
        <v>88062.45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187598</v>
      </c>
      <c r="E81" s="14">
        <f>data!S67</f>
        <v>68808</v>
      </c>
      <c r="F81" s="14">
        <f>data!T67</f>
        <v>0</v>
      </c>
      <c r="G81" s="14">
        <f>data!U67</f>
        <v>57317</v>
      </c>
      <c r="H81" s="14">
        <f>data!V67</f>
        <v>0</v>
      </c>
      <c r="I81" s="14">
        <f>data!W67</f>
        <v>15414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85.000000000003638</v>
      </c>
      <c r="E83" s="14">
        <f>data!S69</f>
        <v>0</v>
      </c>
      <c r="F83" s="14">
        <f>data!T69</f>
        <v>0</v>
      </c>
      <c r="G83" s="14">
        <f>data!U69</f>
        <v>1745.220000000003</v>
      </c>
      <c r="H83" s="14">
        <f>data!V69</f>
        <v>0</v>
      </c>
      <c r="I83" s="14">
        <f>data!W69</f>
        <v>103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916</v>
      </c>
      <c r="C85" s="14">
        <f>data!Q71</f>
        <v>0</v>
      </c>
      <c r="D85" s="14">
        <f>data!R71</f>
        <v>977607.52999999991</v>
      </c>
      <c r="E85" s="14">
        <f>data!S71</f>
        <v>343541.15</v>
      </c>
      <c r="F85" s="14">
        <f>data!T71</f>
        <v>0</v>
      </c>
      <c r="G85" s="14">
        <f>data!U71</f>
        <v>2179353.33</v>
      </c>
      <c r="H85" s="14">
        <f>data!V71</f>
        <v>0</v>
      </c>
      <c r="I85" s="14">
        <f>data!W71</f>
        <v>540493.09000000008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917</v>
      </c>
      <c r="C87" s="48">
        <f>+data!M682</f>
        <v>0</v>
      </c>
      <c r="D87" s="48">
        <f>+data!M683</f>
        <v>1132416</v>
      </c>
      <c r="E87" s="48">
        <f>+data!M684</f>
        <v>418020</v>
      </c>
      <c r="F87" s="48">
        <f>+data!M685</f>
        <v>0</v>
      </c>
      <c r="G87" s="48">
        <f>+data!M686</f>
        <v>2019403</v>
      </c>
      <c r="H87" s="48">
        <f>+data!M687</f>
        <v>15160</v>
      </c>
      <c r="I87" s="48">
        <f>+data!M688</f>
        <v>549125</v>
      </c>
    </row>
    <row r="88" spans="1:9" ht="20.100000000000001" customHeight="1" x14ac:dyDescent="0.25">
      <c r="A88" s="23">
        <v>19</v>
      </c>
      <c r="B88" s="48" t="s">
        <v>918</v>
      </c>
      <c r="C88" s="14">
        <f>data!Q73</f>
        <v>0</v>
      </c>
      <c r="D88" s="14">
        <f>data!R73</f>
        <v>101367</v>
      </c>
      <c r="E88" s="14">
        <f>data!S73</f>
        <v>0</v>
      </c>
      <c r="F88" s="14">
        <f>data!T73</f>
        <v>0</v>
      </c>
      <c r="G88" s="14">
        <f>data!U73</f>
        <v>2020261</v>
      </c>
      <c r="H88" s="14">
        <f>data!V73</f>
        <v>124362</v>
      </c>
      <c r="I88" s="14">
        <f>data!W73</f>
        <v>797117.20000000007</v>
      </c>
    </row>
    <row r="89" spans="1:9" ht="20.100000000000001" customHeight="1" x14ac:dyDescent="0.25">
      <c r="A89" s="23">
        <v>20</v>
      </c>
      <c r="B89" s="48" t="s">
        <v>919</v>
      </c>
      <c r="C89" s="14">
        <f>data!Q74</f>
        <v>0</v>
      </c>
      <c r="D89" s="14">
        <f>data!R74</f>
        <v>4235631</v>
      </c>
      <c r="E89" s="14">
        <f>data!S74</f>
        <v>0</v>
      </c>
      <c r="F89" s="14">
        <f>data!T74</f>
        <v>0</v>
      </c>
      <c r="G89" s="14">
        <f>data!U74</f>
        <v>22539553.34</v>
      </c>
      <c r="H89" s="14">
        <f>data!V74</f>
        <v>1325400</v>
      </c>
      <c r="I89" s="14">
        <f>data!W74</f>
        <v>11226470.949999999</v>
      </c>
    </row>
    <row r="90" spans="1:9" ht="20.100000000000001" customHeight="1" x14ac:dyDescent="0.25">
      <c r="A90" s="23">
        <v>21</v>
      </c>
      <c r="B90" s="48" t="s">
        <v>920</v>
      </c>
      <c r="C90" s="14">
        <f>data!Q75</f>
        <v>0</v>
      </c>
      <c r="D90" s="14">
        <f>data!R75</f>
        <v>4336998</v>
      </c>
      <c r="E90" s="14">
        <f>data!S75</f>
        <v>0</v>
      </c>
      <c r="F90" s="14">
        <f>data!T75</f>
        <v>0</v>
      </c>
      <c r="G90" s="14">
        <f>data!U75</f>
        <v>24559814.34</v>
      </c>
      <c r="H90" s="14">
        <f>data!V75</f>
        <v>1449762</v>
      </c>
      <c r="I90" s="14">
        <f>data!W75</f>
        <v>12023588.149999999</v>
      </c>
    </row>
    <row r="91" spans="1:9" ht="20.100000000000001" customHeight="1" x14ac:dyDescent="0.25">
      <c r="A91" s="23" t="s">
        <v>921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922</v>
      </c>
      <c r="C92" s="14">
        <f>data!Q76</f>
        <v>0</v>
      </c>
      <c r="D92" s="14">
        <f>data!R76</f>
        <v>5581.36</v>
      </c>
      <c r="E92" s="14">
        <f>data!S76</f>
        <v>2468.1999999999998</v>
      </c>
      <c r="F92" s="14">
        <f>data!T76</f>
        <v>0</v>
      </c>
      <c r="G92" s="14">
        <f>data!U76</f>
        <v>3319</v>
      </c>
      <c r="H92" s="14">
        <f>data!V76</f>
        <v>0</v>
      </c>
      <c r="I92" s="14">
        <f>data!W76</f>
        <v>693</v>
      </c>
    </row>
    <row r="93" spans="1:9" ht="20.100000000000001" customHeight="1" x14ac:dyDescent="0.25">
      <c r="A93" s="23">
        <v>23</v>
      </c>
      <c r="B93" s="14" t="s">
        <v>923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924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925</v>
      </c>
      <c r="C95" s="14">
        <f>data!Q79</f>
        <v>0</v>
      </c>
      <c r="D95" s="14">
        <f>data!R79</f>
        <v>13856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3.7934582186584307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909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935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MultiCare Covington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911</v>
      </c>
      <c r="C102" s="18" t="s">
        <v>936</v>
      </c>
      <c r="D102" s="18" t="s">
        <v>937</v>
      </c>
      <c r="E102" s="18" t="s">
        <v>937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915</v>
      </c>
      <c r="C104" s="89" t="s">
        <v>224</v>
      </c>
      <c r="D104" s="15" t="s">
        <v>938</v>
      </c>
      <c r="E104" s="15" t="s">
        <v>938</v>
      </c>
      <c r="F104" s="15" t="s">
        <v>938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4.9990787664384824</v>
      </c>
      <c r="D106" s="26">
        <f>data!Y60</f>
        <v>16.799664381260321</v>
      </c>
      <c r="E106" s="26">
        <f>data!Z60</f>
        <v>0.63818904100846729</v>
      </c>
      <c r="F106" s="26">
        <f>data!AA60</f>
        <v>0</v>
      </c>
      <c r="G106" s="26">
        <f>data!AB60</f>
        <v>5.7086630129166211</v>
      </c>
      <c r="H106" s="26">
        <f>data!AC60</f>
        <v>4.8754760267293875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489342.72000000009</v>
      </c>
      <c r="D107" s="14">
        <f>data!Y61</f>
        <v>1689495.1</v>
      </c>
      <c r="E107" s="14">
        <f>data!Z61</f>
        <v>30143.88</v>
      </c>
      <c r="F107" s="14">
        <f>data!AA61</f>
        <v>0</v>
      </c>
      <c r="G107" s="14">
        <f>data!AB61</f>
        <v>700614.36</v>
      </c>
      <c r="H107" s="14">
        <f>data!AC61</f>
        <v>362231.93000000005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113903</v>
      </c>
      <c r="D108" s="14">
        <f>data!Y62</f>
        <v>391254</v>
      </c>
      <c r="E108" s="14">
        <f>data!Z62</f>
        <v>12251</v>
      </c>
      <c r="F108" s="14">
        <f>data!AA62</f>
        <v>0</v>
      </c>
      <c r="G108" s="14">
        <f>data!AB62</f>
        <v>141861</v>
      </c>
      <c r="H108" s="14">
        <f>data!AC62</f>
        <v>103426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94605.28</v>
      </c>
      <c r="D110" s="14">
        <f>data!Y64</f>
        <v>152529.21</v>
      </c>
      <c r="E110" s="14">
        <f>data!Z64</f>
        <v>29.08</v>
      </c>
      <c r="F110" s="14">
        <f>data!AA64</f>
        <v>0</v>
      </c>
      <c r="G110" s="14">
        <f>data!AB64</f>
        <v>461651.97999999992</v>
      </c>
      <c r="H110" s="14">
        <f>data!AC64</f>
        <v>48059.91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4262.49</v>
      </c>
      <c r="D111" s="14">
        <f>data!Y65</f>
        <v>42407.87</v>
      </c>
      <c r="E111" s="14">
        <f>data!Z65</f>
        <v>0</v>
      </c>
      <c r="F111" s="14">
        <f>data!AA65</f>
        <v>0</v>
      </c>
      <c r="G111" s="14">
        <f>data!AB65</f>
        <v>579.66999999999996</v>
      </c>
      <c r="H111" s="14">
        <f>data!AC65</f>
        <v>634.09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10884.91</v>
      </c>
      <c r="D112" s="14">
        <f>data!Y66</f>
        <v>32144.34</v>
      </c>
      <c r="E112" s="14">
        <f>data!Z66</f>
        <v>91.32</v>
      </c>
      <c r="F112" s="14">
        <f>data!AA66</f>
        <v>0</v>
      </c>
      <c r="G112" s="14">
        <f>data!AB66</f>
        <v>41324.31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8640</v>
      </c>
      <c r="D113" s="14">
        <f>data!Y67</f>
        <v>291477</v>
      </c>
      <c r="E113" s="14">
        <f>data!Z67</f>
        <v>0</v>
      </c>
      <c r="F113" s="14">
        <f>data!AA67</f>
        <v>0</v>
      </c>
      <c r="G113" s="14">
        <f>data!AB67</f>
        <v>27258</v>
      </c>
      <c r="H113" s="14">
        <f>data!AC67</f>
        <v>11429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730.99999999999829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916</v>
      </c>
      <c r="C117" s="14">
        <f>data!X71</f>
        <v>721638.40000000014</v>
      </c>
      <c r="D117" s="14">
        <f>data!Y71</f>
        <v>2599307.52</v>
      </c>
      <c r="E117" s="14">
        <f>data!Z71</f>
        <v>42515.280000000006</v>
      </c>
      <c r="F117" s="14">
        <f>data!AA71</f>
        <v>0</v>
      </c>
      <c r="G117" s="14">
        <f>data!AB71</f>
        <v>1374020.3199999998</v>
      </c>
      <c r="H117" s="14">
        <f>data!AC71</f>
        <v>525780.93000000017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917</v>
      </c>
      <c r="C119" s="48">
        <f>+data!M689</f>
        <v>983744</v>
      </c>
      <c r="D119" s="48">
        <f>+data!M690</f>
        <v>2606799</v>
      </c>
      <c r="E119" s="48">
        <f>+data!M691</f>
        <v>34894</v>
      </c>
      <c r="F119" s="48">
        <f>+data!M692</f>
        <v>0</v>
      </c>
      <c r="G119" s="48">
        <f>+data!M693</f>
        <v>1146111</v>
      </c>
      <c r="H119" s="48">
        <f>+data!M694</f>
        <v>376151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918</v>
      </c>
      <c r="C120" s="14">
        <f>data!X73</f>
        <v>2947999.75</v>
      </c>
      <c r="D120" s="14">
        <f>data!Y73</f>
        <v>664612.25</v>
      </c>
      <c r="E120" s="14">
        <f>data!Z73</f>
        <v>0</v>
      </c>
      <c r="F120" s="14">
        <f>data!AA73</f>
        <v>0</v>
      </c>
      <c r="G120" s="14">
        <f>data!AB73</f>
        <v>1578203.3</v>
      </c>
      <c r="H120" s="14">
        <f>data!AC73</f>
        <v>901253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919</v>
      </c>
      <c r="C121" s="14">
        <f>data!X74</f>
        <v>36783410.399999999</v>
      </c>
      <c r="D121" s="14">
        <f>data!Y74</f>
        <v>22191985.600000001</v>
      </c>
      <c r="E121" s="14">
        <f>data!Z74</f>
        <v>558360</v>
      </c>
      <c r="F121" s="14">
        <f>data!AA74</f>
        <v>0</v>
      </c>
      <c r="G121" s="14">
        <f>data!AB74</f>
        <v>4972767.5</v>
      </c>
      <c r="H121" s="14">
        <f>data!AC74</f>
        <v>395748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920</v>
      </c>
      <c r="C122" s="14">
        <f>data!X75</f>
        <v>39731410.149999999</v>
      </c>
      <c r="D122" s="14">
        <f>data!Y75</f>
        <v>22856597.850000001</v>
      </c>
      <c r="E122" s="14">
        <f>data!Z75</f>
        <v>558360</v>
      </c>
      <c r="F122" s="14">
        <f>data!AA75</f>
        <v>0</v>
      </c>
      <c r="G122" s="14">
        <f>data!AB75</f>
        <v>6550970.7999999998</v>
      </c>
      <c r="H122" s="14">
        <f>data!AC75</f>
        <v>1297001</v>
      </c>
      <c r="I122" s="14">
        <f>data!AD75</f>
        <v>0</v>
      </c>
    </row>
    <row r="123" spans="1:9" ht="20.100000000000001" customHeight="1" x14ac:dyDescent="0.25">
      <c r="A123" s="23" t="s">
        <v>921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922</v>
      </c>
      <c r="C124" s="14">
        <f>data!X76</f>
        <v>958</v>
      </c>
      <c r="D124" s="14">
        <f>data!Y76</f>
        <v>7620</v>
      </c>
      <c r="E124" s="14">
        <f>data!Z76</f>
        <v>0</v>
      </c>
      <c r="F124" s="14">
        <f>data!AA76</f>
        <v>0</v>
      </c>
      <c r="G124" s="14">
        <f>data!AB76</f>
        <v>1514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923</v>
      </c>
      <c r="C125" s="14">
        <f>data!X77</f>
        <v>0</v>
      </c>
      <c r="D125" s="14">
        <f>data!Y77</f>
        <v>10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924</v>
      </c>
      <c r="C126" s="14">
        <f>data!X78</f>
        <v>0</v>
      </c>
      <c r="D126" s="14">
        <f>data!Y78</f>
        <v>1147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925</v>
      </c>
      <c r="C127" s="14">
        <f>data!X79</f>
        <v>0</v>
      </c>
      <c r="D127" s="14">
        <f>data!Y79</f>
        <v>102989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730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909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939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MultiCare Covington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911</v>
      </c>
      <c r="C134" s="18" t="s">
        <v>96</v>
      </c>
      <c r="D134" s="18" t="s">
        <v>97</v>
      </c>
      <c r="E134" s="18" t="s">
        <v>118</v>
      </c>
      <c r="F134" s="25"/>
      <c r="G134" s="18" t="s">
        <v>940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915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941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25322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1.6900445203164323</v>
      </c>
      <c r="D138" s="26">
        <f>data!AF60</f>
        <v>0</v>
      </c>
      <c r="E138" s="26">
        <f>data!AG60</f>
        <v>38.031671227666898</v>
      </c>
      <c r="F138" s="26">
        <f>data!AH60</f>
        <v>0</v>
      </c>
      <c r="G138" s="26">
        <f>data!AI60</f>
        <v>2.6691575338809375</v>
      </c>
      <c r="H138" s="26">
        <f>data!AJ60</f>
        <v>6.9778780812359074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140422.51999999999</v>
      </c>
      <c r="D139" s="14">
        <f>data!AF61</f>
        <v>0</v>
      </c>
      <c r="E139" s="14">
        <f>data!AG61</f>
        <v>3145713.19</v>
      </c>
      <c r="F139" s="14">
        <f>data!AH61</f>
        <v>0</v>
      </c>
      <c r="G139" s="14">
        <f>data!AI61</f>
        <v>277033.43</v>
      </c>
      <c r="H139" s="14">
        <f>data!AJ61</f>
        <v>661412.53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10258</v>
      </c>
      <c r="D140" s="14">
        <f>data!AF62</f>
        <v>0</v>
      </c>
      <c r="E140" s="14">
        <f>data!AG62</f>
        <v>818778</v>
      </c>
      <c r="F140" s="14">
        <f>data!AH62</f>
        <v>0</v>
      </c>
      <c r="G140" s="14">
        <f>data!AI62</f>
        <v>63137</v>
      </c>
      <c r="H140" s="14">
        <f>data!AJ62</f>
        <v>159929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348865.5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9281.42</v>
      </c>
      <c r="D142" s="14">
        <f>data!AF64</f>
        <v>0</v>
      </c>
      <c r="E142" s="14">
        <f>data!AG64</f>
        <v>509467.98000000004</v>
      </c>
      <c r="F142" s="14">
        <f>data!AH64</f>
        <v>0</v>
      </c>
      <c r="G142" s="14">
        <f>data!AI64</f>
        <v>8816.09</v>
      </c>
      <c r="H142" s="14">
        <f>data!AJ64</f>
        <v>39538.94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5815.02</v>
      </c>
      <c r="D143" s="14">
        <f>data!AF65</f>
        <v>0</v>
      </c>
      <c r="E143" s="14">
        <f>data!AG65</f>
        <v>265055.47000000003</v>
      </c>
      <c r="F143" s="14">
        <f>data!AH65</f>
        <v>0</v>
      </c>
      <c r="G143" s="14">
        <f>data!AI65</f>
        <v>91.819999999999979</v>
      </c>
      <c r="H143" s="14">
        <f>data!AJ65</f>
        <v>26415.17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1379.65</v>
      </c>
      <c r="D144" s="14">
        <f>data!AF66</f>
        <v>0</v>
      </c>
      <c r="E144" s="14">
        <f>data!AG66</f>
        <v>96708.74</v>
      </c>
      <c r="F144" s="14">
        <f>data!AH66</f>
        <v>0</v>
      </c>
      <c r="G144" s="14">
        <f>data!AI66</f>
        <v>134.1</v>
      </c>
      <c r="H144" s="14">
        <f>data!AJ66</f>
        <v>396.18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55693</v>
      </c>
      <c r="D145" s="14">
        <f>data!AF67</f>
        <v>0</v>
      </c>
      <c r="E145" s="14">
        <f>data!AG67</f>
        <v>381171</v>
      </c>
      <c r="F145" s="14">
        <f>data!AH67</f>
        <v>0</v>
      </c>
      <c r="G145" s="14">
        <f>data!AI67</f>
        <v>30759</v>
      </c>
      <c r="H145" s="14">
        <f>data!AJ67</f>
        <v>112336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-2.04</v>
      </c>
      <c r="F146" s="14">
        <f>data!AH68</f>
        <v>0</v>
      </c>
      <c r="G146" s="14">
        <f>data!AI68</f>
        <v>0</v>
      </c>
      <c r="H146" s="14">
        <f>data!AJ68</f>
        <v>329.90000000000009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15327.580000000016</v>
      </c>
      <c r="F147" s="14">
        <f>data!AH69</f>
        <v>0</v>
      </c>
      <c r="G147" s="14">
        <f>data!AI69</f>
        <v>3000.0000000000005</v>
      </c>
      <c r="H147" s="14">
        <f>data!AJ69</f>
        <v>529.65000000000146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916</v>
      </c>
      <c r="C149" s="14">
        <f>data!AE71</f>
        <v>222849.61</v>
      </c>
      <c r="D149" s="14">
        <f>data!AF71</f>
        <v>0</v>
      </c>
      <c r="E149" s="14">
        <f>data!AG71</f>
        <v>5581085.4199999999</v>
      </c>
      <c r="F149" s="14">
        <f>data!AH71</f>
        <v>0</v>
      </c>
      <c r="G149" s="14">
        <f>data!AI71</f>
        <v>382971.44</v>
      </c>
      <c r="H149" s="14">
        <f>data!AJ71</f>
        <v>1000887.3700000001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917</v>
      </c>
      <c r="C151" s="48">
        <f>+data!M696</f>
        <v>158367</v>
      </c>
      <c r="D151" s="48">
        <f>+data!M697</f>
        <v>0</v>
      </c>
      <c r="E151" s="48">
        <f>+data!M698</f>
        <v>6315863</v>
      </c>
      <c r="F151" s="48">
        <f>+data!M699</f>
        <v>0</v>
      </c>
      <c r="G151" s="48">
        <f>+data!M700</f>
        <v>286159</v>
      </c>
      <c r="H151" s="48">
        <f>+data!M701</f>
        <v>1064392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918</v>
      </c>
      <c r="C152" s="14">
        <f>data!AE73</f>
        <v>0</v>
      </c>
      <c r="D152" s="14">
        <f>data!AF73</f>
        <v>0</v>
      </c>
      <c r="E152" s="14">
        <f>data!AG73</f>
        <v>6283105</v>
      </c>
      <c r="F152" s="14">
        <f>data!AH73</f>
        <v>0</v>
      </c>
      <c r="G152" s="14">
        <f>data!AI73</f>
        <v>1204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919</v>
      </c>
      <c r="C153" s="14">
        <f>data!AE74</f>
        <v>524715.31000000006</v>
      </c>
      <c r="D153" s="14">
        <f>data!AF74</f>
        <v>0</v>
      </c>
      <c r="E153" s="14">
        <f>data!AG74</f>
        <v>90640250.400000006</v>
      </c>
      <c r="F153" s="14">
        <f>data!AH74</f>
        <v>0</v>
      </c>
      <c r="G153" s="14">
        <f>data!AI74</f>
        <v>659620</v>
      </c>
      <c r="H153" s="14">
        <f>data!AJ74</f>
        <v>1668074.4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920</v>
      </c>
      <c r="C154" s="14">
        <f>data!AE75</f>
        <v>524715.31000000006</v>
      </c>
      <c r="D154" s="14">
        <f>data!AF75</f>
        <v>0</v>
      </c>
      <c r="E154" s="14">
        <f>data!AG75</f>
        <v>96923355.400000006</v>
      </c>
      <c r="F154" s="14">
        <f>data!AH75</f>
        <v>0</v>
      </c>
      <c r="G154" s="14">
        <f>data!AI75</f>
        <v>660824</v>
      </c>
      <c r="H154" s="14">
        <f>data!AJ75</f>
        <v>1668074.4</v>
      </c>
      <c r="I154" s="14">
        <f>data!AK75</f>
        <v>0</v>
      </c>
    </row>
    <row r="155" spans="1:9" ht="20.100000000000001" customHeight="1" x14ac:dyDescent="0.25">
      <c r="A155" s="23" t="s">
        <v>921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922</v>
      </c>
      <c r="C156" s="14">
        <f>data!AE76</f>
        <v>0</v>
      </c>
      <c r="D156" s="14">
        <f>data!AF76</f>
        <v>0</v>
      </c>
      <c r="E156" s="14">
        <f>data!AG76</f>
        <v>17600</v>
      </c>
      <c r="F156" s="14">
        <f>data!AH76</f>
        <v>0</v>
      </c>
      <c r="G156" s="14">
        <f>data!AI76</f>
        <v>0</v>
      </c>
      <c r="H156" s="14">
        <f>data!AJ76</f>
        <v>4949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923</v>
      </c>
      <c r="C157" s="14">
        <f>data!AE77</f>
        <v>0</v>
      </c>
      <c r="D157" s="14">
        <f>data!AF77</f>
        <v>0</v>
      </c>
      <c r="E157" s="14">
        <f>data!AG77</f>
        <v>1916</v>
      </c>
      <c r="F157" s="14">
        <f>data!AH77</f>
        <v>0</v>
      </c>
      <c r="G157" s="14">
        <f>data!AI77</f>
        <v>122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924</v>
      </c>
      <c r="C158" s="14">
        <f>data!AE78</f>
        <v>0</v>
      </c>
      <c r="D158" s="14">
        <f>data!AF78</f>
        <v>0</v>
      </c>
      <c r="E158" s="14">
        <f>data!AG78</f>
        <v>954</v>
      </c>
      <c r="F158" s="14">
        <f>data!AH78</f>
        <v>0</v>
      </c>
      <c r="G158" s="14">
        <f>data!AI78</f>
        <v>0</v>
      </c>
      <c r="H158" s="14">
        <f>data!AJ78</f>
        <v>9644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925</v>
      </c>
      <c r="C159" s="14">
        <f>data!AE79</f>
        <v>0</v>
      </c>
      <c r="D159" s="14">
        <f>data!AF79</f>
        <v>0</v>
      </c>
      <c r="E159" s="14">
        <f>data!AG79</f>
        <v>105186</v>
      </c>
      <c r="F159" s="14">
        <f>data!AH79</f>
        <v>0</v>
      </c>
      <c r="G159" s="14">
        <f>data!AI79</f>
        <v>19993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20.623265750599554</v>
      </c>
      <c r="F160" s="26">
        <f>data!AH80</f>
        <v>0</v>
      </c>
      <c r="G160" s="26">
        <f>data!AI80</f>
        <v>1.9399349312411047</v>
      </c>
      <c r="H160" s="26">
        <f>data!AJ80</f>
        <v>2.0619363010874059</v>
      </c>
      <c r="I160" s="26">
        <f>data!AK80</f>
        <v>0</v>
      </c>
    </row>
    <row r="161" spans="1:9" ht="20.100000000000001" customHeight="1" x14ac:dyDescent="0.25">
      <c r="A161" s="4" t="s">
        <v>909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942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MultiCare Covington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911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943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944</v>
      </c>
      <c r="F167" s="18" t="s">
        <v>182</v>
      </c>
      <c r="G167" s="18" t="s">
        <v>121</v>
      </c>
      <c r="H167" s="88" t="s">
        <v>945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915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916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917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918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919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920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921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922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923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924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925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909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946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MultiCare Covington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911</v>
      </c>
      <c r="C198" s="25"/>
      <c r="D198" s="18" t="s">
        <v>130</v>
      </c>
      <c r="E198" s="18" t="s">
        <v>131</v>
      </c>
      <c r="F198" s="18" t="s">
        <v>132</v>
      </c>
      <c r="G198" s="18" t="s">
        <v>947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948</v>
      </c>
      <c r="E199" s="18" t="s">
        <v>949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915</v>
      </c>
      <c r="C200" s="15" t="s">
        <v>226</v>
      </c>
      <c r="D200" s="15" t="s">
        <v>948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15545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2.5211075339012186</v>
      </c>
      <c r="G202" s="26">
        <f>data!AW60</f>
        <v>0.67512123278422997</v>
      </c>
      <c r="H202" s="26">
        <f>data!AX60</f>
        <v>0</v>
      </c>
      <c r="I202" s="26">
        <f>data!AY60</f>
        <v>5.0714328760176111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368227.17</v>
      </c>
      <c r="G203" s="14">
        <f>data!AW61</f>
        <v>60340.75</v>
      </c>
      <c r="H203" s="14">
        <f>data!AX61</f>
        <v>0</v>
      </c>
      <c r="I203" s="14">
        <f>data!AY61</f>
        <v>217697.19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60928</v>
      </c>
      <c r="G204" s="14">
        <f>data!AW62</f>
        <v>17199</v>
      </c>
      <c r="H204" s="14">
        <f>data!AX62</f>
        <v>0</v>
      </c>
      <c r="I204" s="14">
        <f>data!AY62</f>
        <v>96452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68125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67582.3</v>
      </c>
      <c r="G206" s="14">
        <f>data!AW64</f>
        <v>0</v>
      </c>
      <c r="H206" s="14">
        <f>data!AX64</f>
        <v>0</v>
      </c>
      <c r="I206" s="14">
        <f>data!AY64</f>
        <v>127156.52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1801.1</v>
      </c>
      <c r="G207" s="14">
        <f>data!AW65</f>
        <v>0</v>
      </c>
      <c r="H207" s="14">
        <f>data!AX65</f>
        <v>0</v>
      </c>
      <c r="I207" s="14">
        <f>data!AY65</f>
        <v>5650.35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17592.169999999998</v>
      </c>
      <c r="G208" s="14">
        <f>data!AW66</f>
        <v>0</v>
      </c>
      <c r="H208" s="14">
        <f>data!AX66</f>
        <v>0</v>
      </c>
      <c r="I208" s="14">
        <f>data!AY66</f>
        <v>119899.38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43528</v>
      </c>
      <c r="G209" s="14">
        <f>data!AW67</f>
        <v>0</v>
      </c>
      <c r="H209" s="14">
        <f>data!AX67</f>
        <v>0</v>
      </c>
      <c r="I209" s="14">
        <f>data!AY67</f>
        <v>9373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660.99000000000024</v>
      </c>
      <c r="G211" s="14">
        <f>data!AW69</f>
        <v>0</v>
      </c>
      <c r="H211" s="14">
        <f>data!AX69</f>
        <v>0</v>
      </c>
      <c r="I211" s="14">
        <f>data!AY69</f>
        <v>2607.2899999999991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-134811.79</v>
      </c>
    </row>
    <row r="213" spans="1:9" ht="20.100000000000001" customHeight="1" x14ac:dyDescent="0.25">
      <c r="A213" s="23">
        <v>16</v>
      </c>
      <c r="B213" s="48" t="s">
        <v>916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628444.73</v>
      </c>
      <c r="G213" s="14">
        <f>data!AW71</f>
        <v>77539.75</v>
      </c>
      <c r="H213" s="14">
        <f>data!AX71</f>
        <v>0</v>
      </c>
      <c r="I213" s="14">
        <f>data!AY71</f>
        <v>444023.93999999994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917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538775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918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574480.17000000004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919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3343484.63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920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3917964.8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921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922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864</v>
      </c>
      <c r="G220" s="14">
        <f>data!AW76</f>
        <v>0</v>
      </c>
      <c r="H220" s="14">
        <f>data!AX76</f>
        <v>0</v>
      </c>
      <c r="I220" s="85">
        <f>data!AY76</f>
        <v>2988</v>
      </c>
    </row>
    <row r="221" spans="1:9" ht="20.100000000000001" customHeight="1" x14ac:dyDescent="0.25">
      <c r="A221" s="23">
        <v>23</v>
      </c>
      <c r="B221" s="14" t="s">
        <v>923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924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925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1.0237595889008551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909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950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MultiCare Covington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911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951</v>
      </c>
      <c r="F231" s="18" t="s">
        <v>952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915</v>
      </c>
      <c r="C232" s="15" t="s">
        <v>953</v>
      </c>
      <c r="D232" s="15" t="s">
        <v>954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122909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1.5103123285602311</v>
      </c>
      <c r="F234" s="26">
        <f>data!BC60</f>
        <v>0</v>
      </c>
      <c r="G234" s="26">
        <f>data!BD60</f>
        <v>1.9247458901472951</v>
      </c>
      <c r="H234" s="26">
        <f>data!BE60</f>
        <v>3.5420863008846459</v>
      </c>
      <c r="I234" s="26">
        <f>data!BF60</f>
        <v>0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170482.44</v>
      </c>
      <c r="F235" s="14">
        <f>data!BC61</f>
        <v>0</v>
      </c>
      <c r="G235" s="14">
        <f>data!BD61</f>
        <v>92733.1</v>
      </c>
      <c r="H235" s="14">
        <f>data!BE61</f>
        <v>278116.89</v>
      </c>
      <c r="I235" s="14">
        <f>data!BF61</f>
        <v>0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36978</v>
      </c>
      <c r="F236" s="14">
        <f>data!BC62</f>
        <v>0</v>
      </c>
      <c r="G236" s="14">
        <f>data!BD62</f>
        <v>37483</v>
      </c>
      <c r="H236" s="14">
        <f>data!BE62</f>
        <v>77679</v>
      </c>
      <c r="I236" s="14">
        <f>data!BF62</f>
        <v>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1159.97</v>
      </c>
      <c r="E238" s="14">
        <f>data!BB64</f>
        <v>0</v>
      </c>
      <c r="F238" s="14">
        <f>data!BC64</f>
        <v>0</v>
      </c>
      <c r="G238" s="14">
        <f>data!BD64</f>
        <v>4467.9799999999996</v>
      </c>
      <c r="H238" s="14">
        <f>data!BE64</f>
        <v>2617.4699999999998</v>
      </c>
      <c r="I238" s="14">
        <f>data!BF64</f>
        <v>0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75.079999999999984</v>
      </c>
      <c r="H239" s="14">
        <f>data!BE65</f>
        <v>949.12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71124.61</v>
      </c>
      <c r="E240" s="14">
        <f>data!BB66</f>
        <v>0</v>
      </c>
      <c r="F240" s="14">
        <f>data!BC66</f>
        <v>0</v>
      </c>
      <c r="G240" s="14">
        <f>data!BD66</f>
        <v>5.62</v>
      </c>
      <c r="H240" s="14">
        <f>data!BE66</f>
        <v>454168.29</v>
      </c>
      <c r="I240" s="14">
        <f>data!BF66</f>
        <v>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543</v>
      </c>
      <c r="I241" s="14">
        <f>data!BF67</f>
        <v>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8.0299999999999994</v>
      </c>
      <c r="H242" s="14">
        <f>data!BE68</f>
        <v>13.13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297.66999999999996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916</v>
      </c>
      <c r="C245" s="14">
        <f>data!AZ71</f>
        <v>0</v>
      </c>
      <c r="D245" s="14">
        <f>data!BA71</f>
        <v>72284.58</v>
      </c>
      <c r="E245" s="14">
        <f>data!BB71</f>
        <v>207460.44</v>
      </c>
      <c r="F245" s="14">
        <f>data!BC71</f>
        <v>0</v>
      </c>
      <c r="G245" s="14">
        <f>data!BD71</f>
        <v>134772.81</v>
      </c>
      <c r="H245" s="14">
        <f>data!BE71</f>
        <v>814384.57000000007</v>
      </c>
      <c r="I245" s="14">
        <f>data!BF71</f>
        <v>0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917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918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919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920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921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922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1248</v>
      </c>
      <c r="H252" s="85">
        <f>data!BE76</f>
        <v>7866</v>
      </c>
      <c r="I252" s="85">
        <f>data!BF76</f>
        <v>0</v>
      </c>
    </row>
    <row r="253" spans="1:9" ht="20.100000000000001" customHeight="1" x14ac:dyDescent="0.25">
      <c r="A253" s="23">
        <v>23</v>
      </c>
      <c r="B253" s="14" t="s">
        <v>923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924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925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909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955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MultiCare Covington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911</v>
      </c>
      <c r="C262" s="18" t="s">
        <v>956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957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958</v>
      </c>
    </row>
    <row r="264" spans="1:9" ht="20.100000000000001" customHeight="1" x14ac:dyDescent="0.25">
      <c r="A264" s="23">
        <v>3</v>
      </c>
      <c r="B264" s="14" t="s">
        <v>915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16.815289723723932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861064.57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330206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679.71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360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401.58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-6.3299999999999841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916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1192705.5299999998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917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918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919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920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921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922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923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924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925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909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959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MultiCare Covington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911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960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915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2.2377321914742834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567945.11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31353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599837.13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6786.42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676.58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42594.37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73459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5931.72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14856.35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916</v>
      </c>
      <c r="C309" s="14">
        <f>data!BN71</f>
        <v>1343439.6800000002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917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918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919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920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921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922</v>
      </c>
      <c r="C316" s="85">
        <f>data!BN76</f>
        <v>10264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923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924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925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909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961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MultiCare Covington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911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960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915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0.71255684921745788</v>
      </c>
      <c r="G330" s="26">
        <f>data!BY60</f>
        <v>0.17920479449599935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80609.490000000005</v>
      </c>
      <c r="G331" s="86">
        <f>data!BY61</f>
        <v>23165.22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17857</v>
      </c>
      <c r="G332" s="86">
        <f>data!BY62</f>
        <v>5239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10696.92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30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14742.39</v>
      </c>
      <c r="G336" s="86">
        <f>data!BY66</f>
        <v>3180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109.84999999999991</v>
      </c>
      <c r="G339" s="86">
        <f>data!BY69</f>
        <v>13978.489999999998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916</v>
      </c>
      <c r="C341" s="14">
        <f>data!BU71</f>
        <v>0</v>
      </c>
      <c r="D341" s="14">
        <f>data!BV71</f>
        <v>0</v>
      </c>
      <c r="E341" s="14">
        <f>data!BW71</f>
        <v>0</v>
      </c>
      <c r="F341" s="14">
        <f>data!BX71</f>
        <v>113318.73000000001</v>
      </c>
      <c r="G341" s="14">
        <f>data!BY71</f>
        <v>56289.63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917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918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919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920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921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922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923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924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925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909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962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MultiCare Covington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911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963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915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31.388891776522073</v>
      </c>
      <c r="E362" s="217"/>
      <c r="F362" s="211"/>
      <c r="G362" s="211"/>
      <c r="H362" s="211"/>
      <c r="I362" s="87">
        <f>data!CE60</f>
        <v>232.1603170914849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3481067.87</v>
      </c>
      <c r="E363" s="218"/>
      <c r="F363" s="219"/>
      <c r="G363" s="219"/>
      <c r="H363" s="219"/>
      <c r="I363" s="86">
        <f>data!CE61</f>
        <v>21309666.749999993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716529</v>
      </c>
      <c r="E364" s="218"/>
      <c r="F364" s="219"/>
      <c r="G364" s="219"/>
      <c r="H364" s="219"/>
      <c r="I364" s="86">
        <f>data!CE62</f>
        <v>4859718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59729.31</v>
      </c>
      <c r="E365" s="218"/>
      <c r="F365" s="219"/>
      <c r="G365" s="219"/>
      <c r="H365" s="219"/>
      <c r="I365" s="86">
        <f>data!CE63</f>
        <v>1074596.58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583127.48</v>
      </c>
      <c r="E366" s="218"/>
      <c r="F366" s="219"/>
      <c r="G366" s="219"/>
      <c r="H366" s="219"/>
      <c r="I366" s="86">
        <f>data!CE64</f>
        <v>5567388.9099999983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6405.82</v>
      </c>
      <c r="E367" s="218"/>
      <c r="F367" s="219"/>
      <c r="G367" s="219"/>
      <c r="H367" s="219"/>
      <c r="I367" s="86">
        <f>data!CE65</f>
        <v>441797.38000000006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13999730.610000011</v>
      </c>
      <c r="E368" s="218"/>
      <c r="F368" s="219"/>
      <c r="G368" s="219"/>
      <c r="H368" s="219"/>
      <c r="I368" s="86">
        <f>data!CE66</f>
        <v>15372861.350000011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2264180</v>
      </c>
      <c r="E369" s="218"/>
      <c r="F369" s="219"/>
      <c r="G369" s="219"/>
      <c r="H369" s="219"/>
      <c r="I369" s="86">
        <f>data!CE67</f>
        <v>4522057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17.32</v>
      </c>
      <c r="E370" s="218"/>
      <c r="F370" s="219"/>
      <c r="G370" s="219"/>
      <c r="H370" s="219"/>
      <c r="I370" s="86">
        <f>data!CE68</f>
        <v>21524.219999999998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471993.80999999976</v>
      </c>
      <c r="E371" s="86">
        <f>data!CD69</f>
        <v>4115539.9299999997</v>
      </c>
      <c r="F371" s="219"/>
      <c r="G371" s="219"/>
      <c r="H371" s="219"/>
      <c r="I371" s="86">
        <f>data!CE69</f>
        <v>4691934.8599999994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-698.1400000000001</v>
      </c>
      <c r="E372" s="229">
        <f>data!CD70</f>
        <v>0</v>
      </c>
      <c r="F372" s="220"/>
      <c r="G372" s="220"/>
      <c r="H372" s="220"/>
      <c r="I372" s="14">
        <f>-data!CE70</f>
        <v>-135509.93000000002</v>
      </c>
    </row>
    <row r="373" spans="1:9" ht="20.100000000000001" customHeight="1" x14ac:dyDescent="0.25">
      <c r="A373" s="23">
        <v>16</v>
      </c>
      <c r="B373" s="48" t="s">
        <v>916</v>
      </c>
      <c r="C373" s="86">
        <f>data!CB71</f>
        <v>0</v>
      </c>
      <c r="D373" s="86">
        <f>data!CC71</f>
        <v>21582083.080000009</v>
      </c>
      <c r="E373" s="86">
        <f>data!CD71</f>
        <v>4115539.9299999997</v>
      </c>
      <c r="F373" s="219"/>
      <c r="G373" s="219"/>
      <c r="H373" s="219"/>
      <c r="I373" s="14">
        <f>data!CE71</f>
        <v>57726035.119999997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917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918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22554006.5</v>
      </c>
    </row>
    <row r="377" spans="1:9" ht="20.100000000000001" customHeight="1" x14ac:dyDescent="0.25">
      <c r="A377" s="23">
        <v>20</v>
      </c>
      <c r="B377" s="48" t="s">
        <v>919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233579093.53</v>
      </c>
    </row>
    <row r="378" spans="1:9" ht="20.100000000000001" customHeight="1" x14ac:dyDescent="0.25">
      <c r="A378" s="23">
        <v>21</v>
      </c>
      <c r="B378" s="48" t="s">
        <v>920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256133100.03000003</v>
      </c>
    </row>
    <row r="379" spans="1:9" ht="20.100000000000001" customHeight="1" x14ac:dyDescent="0.25">
      <c r="A379" s="23" t="s">
        <v>921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922</v>
      </c>
      <c r="C380" s="85">
        <f>data!CB76</f>
        <v>0</v>
      </c>
      <c r="D380" s="85">
        <f>data!CC76</f>
        <v>1602</v>
      </c>
      <c r="E380" s="214"/>
      <c r="F380" s="211"/>
      <c r="G380" s="211"/>
      <c r="H380" s="211"/>
      <c r="I380" s="14">
        <f>data!CE76</f>
        <v>122909</v>
      </c>
    </row>
    <row r="381" spans="1:9" ht="20.100000000000001" customHeight="1" x14ac:dyDescent="0.25">
      <c r="A381" s="23">
        <v>23</v>
      </c>
      <c r="B381" s="14" t="s">
        <v>923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15545</v>
      </c>
    </row>
    <row r="382" spans="1:9" ht="20.100000000000001" customHeight="1" x14ac:dyDescent="0.25">
      <c r="A382" s="23">
        <v>24</v>
      </c>
      <c r="B382" s="14" t="s">
        <v>924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18515</v>
      </c>
    </row>
    <row r="383" spans="1:9" ht="20.100000000000001" customHeight="1" x14ac:dyDescent="0.25">
      <c r="A383" s="23">
        <v>25</v>
      </c>
      <c r="B383" s="14" t="s">
        <v>925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398342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57.061665060676482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MultiCare Covington Medical Center Year End Report</dc:title>
  <dc:subject>2018 MultiCare Covington Medical Center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2019-07-02T20:36:42Z</dcterms:modified>
</cp:coreProperties>
</file>