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Clark" sheetId="1" r:id="rId1"/>
  </sheets>
  <definedNames>
    <definedName name="_xlnm.Print_Titles" localSheetId="0">'Clark'!$1:$3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<sst xmlns="http://schemas.openxmlformats.org/spreadsheetml/2006/main" count="91" uniqueCount="82">
  <si>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</si>
  <si>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</si>
  <si>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</si>
  <si>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</si>
  <si>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</si>
  <si>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</si>
  <si>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</si>
  <si>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</si>
  <si>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</si>
  <si>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</si>
  <si>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</si>
  <si>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</si>
  <si>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</si>
  <si>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</si>
  <si>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</si>
  <si>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</si>
  <si>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</si>
  <si>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</si>
  <si>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</si>
  <si>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</si>
  <si>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</si>
  <si>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</si>
  <si>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</si>
  <si>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</si>
  <si>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</si>
  <si>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</si>
  <si>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</si>
  <si>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</si>
  <si>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</si>
  <si>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</si>
  <si>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</si>
  <si>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</si>
  <si>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</si>
  <si>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</si>
  <si>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</si>
  <si>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</si>
  <si>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</si>
  <si>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</si>
  <si>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</si>
  <si>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</si>
  <si>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</si>
  <si>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</si>
  <si>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</si>
  <si>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</si>
  <si>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</si>
  <si>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</si>
  <si>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</si>
  <si>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</si>
  <si>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</si>
  <si>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</si>
  <si>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</si>
  <si>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</si>
  <si>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</si>
  <si>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</si>
  <si>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</si>
  <si>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</si>
  <si>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</si>
  <si>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</si>
  <si>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</si>
  <si>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</si>
  <si>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</si>
  <si>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</si>
  <si>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</si>
  <si>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</si>
  <si>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</si>
  <si>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</si>
  <si>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</si>
  <si>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</si>
  <si>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</si>
  <si>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</si>
  <si>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</si>
  <si>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</si>
  <si>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</si>
  <si>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r>
      <t xml:space="preserve">Medicaid Title XIX </t>
    </r>
    <r>
      <rPr>
        <sz val="8"/>
        <rFont val="Arial"/>
        <family val="2"/>
      </rPr>
      <t>&amp; Other Federal Fee-for-Service</t>
    </r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</si>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</sst>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CCCFF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1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0" fillId="0" borderId="16" xfId="0" applyNumberFormat="1" applyFont="1" applyBorder="1" applyAlignment="1">
      <alignment horizontal="right"/>
    </xf>
    <xf numFmtId="38" fontId="0" fillId="0" borderId="33" xfId="0" applyNumberFormat="1" applyFont="1" applyBorder="1" applyAlignment="1">
      <alignment horizontal="right"/>
    </xf>
    <xf numFmtId="38" fontId="0" fillId="38" borderId="0" xfId="0" applyNumberFormat="1" applyFill="1" applyBorder="1" applyAlignment="1">
      <alignment horizontal="right"/>
    </xf>
    <xf numFmtId="38" fontId="0" fillId="38" borderId="54" xfId="0" applyNumberFormat="1" applyFill="1" applyBorder="1" applyAlignment="1">
      <alignment horizontal="right"/>
    </xf>
    <xf numFmtId="38" fontId="0" fillId="38" borderId="55" xfId="0" applyNumberFormat="1" applyFill="1" applyBorder="1" applyAlignment="1">
      <alignment horizontal="right"/>
    </xf>
    <xf numFmtId="38" fontId="0" fillId="35" borderId="56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7" xfId="0" applyNumberFormat="1" applyFill="1" applyBorder="1" applyAlignment="1">
      <alignment horizontal="center"/>
    </xf>
    <xf numFmtId="38" fontId="0" fillId="38" borderId="58" xfId="0" applyNumberFormat="1" applyFill="1" applyBorder="1" applyAlignment="1">
      <alignment horizontal="right"/>
    </xf>
    <xf numFmtId="0" fontId="0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"/>
          <c:y val="0.12525"/>
          <c:w val="0.41075"/>
          <c:h val="0.81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(Clark!$B$70,Clark!$B$76,Clark!$B$81:$B$83)</c:f>
              <c:strCache/>
            </c:strRef>
          </c:cat>
          <c:val>
            <c:numRef>
              <c:f>(Clark!$C$70,Clark!$C$76,Clark!$C$81:$C$83)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57</xdr:row>
      <xdr:rowOff>142875</xdr:rowOff>
    </xdr:from>
    <xdr:to>
      <xdr:col>17</xdr:col>
      <xdr:colOff>561975</xdr:colOff>
      <xdr:row>85</xdr:row>
      <xdr:rowOff>0</xdr:rowOff>
    </xdr:to>
    <xdr:graphicFrame>
      <xdr:nvGraphicFramePr>
        <xdr:cNvPr id="1" name="Chart 2"/>
        <xdr:cNvGraphicFramePr/>
      </xdr:nvGraphicFramePr>
      <xdr:xfrm>
        <a:off x="4695825" y="11610975"/>
        <a:ext cx="88106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">
      <selection activeCell="Q44" sqref="Q44"/>
    </sheetView>
  </sheetViews>
  <sheetFormatPr defaultColWidth="9.140625" defaultRowHeight="12.75"/>
  <cols>
    <col min="1" max="1" width="9.28125" style="0" bestFit="1" customWidth="1"/>
    <col min="2" max="2" width="29.421875" style="0" customWidth="1"/>
    <col min="3" max="3" width="12.28125" style="0" customWidth="1"/>
    <col min="4" max="4" width="12.7109375" style="2" customWidth="1"/>
    <col min="5" max="5" width="13.8515625" style="16" customWidth="1"/>
    <col min="6" max="6" width="11.57421875" style="0" customWidth="1" collapsed="1"/>
    <col min="7" max="7" width="12.140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11.28125" style="0" bestFit="1" customWidth="1"/>
    <col min="12" max="12" width="11.421875" style="0" customWidth="1"/>
    <col min="13" max="13" width="12.421875" style="0" customWidth="1"/>
    <col min="14" max="14" width="10.421875" style="0" customWidth="1"/>
    <col min="15" max="15" width="7.8515625" style="0" hidden="1" customWidth="1"/>
    <col min="16" max="16" width="11.421875" style="0" customWidth="1"/>
    <col min="17" max="17" width="11.8515625" style="0" customWidth="1"/>
    <col min="18" max="18" width="10.0039062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1" t="s">
        <v>72</v>
      </c>
      <c r="E1" s="2"/>
    </row>
    <row r="2" spans="1:18" ht="15" customHeight="1">
      <c r="A2" s="3"/>
      <c r="B2" s="4"/>
      <c r="C2" s="5"/>
      <c r="D2" s="6"/>
      <c r="E2" s="32"/>
      <c r="F2" s="107" t="s">
        <v>64</v>
      </c>
      <c r="G2" s="108"/>
      <c r="H2" s="108"/>
      <c r="I2" s="108"/>
      <c r="J2" s="108"/>
      <c r="K2" s="108"/>
      <c r="L2" s="107" t="s">
        <v>67</v>
      </c>
      <c r="M2" s="108"/>
      <c r="N2" s="108"/>
      <c r="O2" s="77"/>
      <c r="P2" s="107" t="s">
        <v>68</v>
      </c>
      <c r="Q2" s="108"/>
      <c r="R2" s="109"/>
    </row>
    <row r="3" spans="1:18" ht="66.75" customHeight="1">
      <c r="A3" s="7" t="s">
        <v>0</v>
      </c>
      <c r="B3" s="8" t="s">
        <v>1</v>
      </c>
      <c r="C3" s="9"/>
      <c r="D3" s="10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63</v>
      </c>
      <c r="L3" s="76" t="s">
        <v>65</v>
      </c>
      <c r="M3" s="62" t="s">
        <v>66</v>
      </c>
      <c r="N3" s="78" t="s">
        <v>73</v>
      </c>
      <c r="O3" s="11"/>
      <c r="P3" s="60" t="s">
        <v>59</v>
      </c>
      <c r="Q3" s="62" t="s">
        <v>61</v>
      </c>
      <c r="R3" s="59" t="s">
        <v>4</v>
      </c>
    </row>
    <row r="4" spans="1:18" ht="15" customHeight="1">
      <c r="A4" s="12">
        <v>523</v>
      </c>
      <c r="B4" s="30" t="s">
        <v>5</v>
      </c>
      <c r="C4" s="73"/>
      <c r="D4" s="51"/>
      <c r="E4" s="100">
        <f aca="true" t="shared" si="0" ref="E4:E13"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2">
        <v>526</v>
      </c>
      <c r="B5" s="30" t="s">
        <v>6</v>
      </c>
      <c r="C5" s="46"/>
      <c r="D5" s="51"/>
      <c r="E5" s="100">
        <f t="shared" si="0"/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2">
        <v>527.7</v>
      </c>
      <c r="B6" s="30" t="s">
        <v>7</v>
      </c>
      <c r="C6" s="46"/>
      <c r="D6" s="51"/>
      <c r="E6" s="100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2">
        <v>551.2</v>
      </c>
      <c r="B7" s="30" t="s">
        <v>8</v>
      </c>
      <c r="C7" s="46"/>
      <c r="D7" s="51"/>
      <c r="E7" s="100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2">
        <v>554</v>
      </c>
      <c r="B8" s="70" t="s">
        <v>9</v>
      </c>
      <c r="C8" s="46"/>
      <c r="D8" s="53"/>
      <c r="E8" s="100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2">
        <v>555</v>
      </c>
      <c r="B9" s="30" t="s">
        <v>10</v>
      </c>
      <c r="C9" s="46"/>
      <c r="D9" s="51"/>
      <c r="E9" s="100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2">
        <v>563</v>
      </c>
      <c r="B10" s="30" t="s">
        <v>11</v>
      </c>
      <c r="C10" s="46"/>
      <c r="D10" s="51"/>
      <c r="E10" s="100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2">
        <v>564</v>
      </c>
      <c r="B11" s="30" t="s">
        <v>12</v>
      </c>
      <c r="C11" s="46"/>
      <c r="D11" s="51"/>
      <c r="E11" s="100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2">
        <v>566</v>
      </c>
      <c r="B12" s="30" t="s">
        <v>13</v>
      </c>
      <c r="C12" s="46"/>
      <c r="D12" s="51"/>
      <c r="E12" s="100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2">
        <v>568</v>
      </c>
      <c r="B13" s="30" t="s">
        <v>14</v>
      </c>
      <c r="C13" s="74"/>
      <c r="D13" s="51"/>
      <c r="E13" s="106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1695251.54</v>
      </c>
      <c r="E14" s="100">
        <f aca="true" t="shared" si="1" ref="E14:E54">SUM(F14:R14)</f>
        <v>1481854</v>
      </c>
      <c r="F14" s="84"/>
      <c r="G14" s="88">
        <v>570792</v>
      </c>
      <c r="H14" s="88"/>
      <c r="I14" s="88"/>
      <c r="J14" s="88"/>
      <c r="K14" s="89"/>
      <c r="L14" s="84"/>
      <c r="M14" s="88"/>
      <c r="N14" s="89"/>
      <c r="O14" s="54"/>
      <c r="P14" s="99">
        <f>101720+645279</f>
        <v>746999</v>
      </c>
      <c r="Q14" s="88">
        <v>10000</v>
      </c>
      <c r="R14" s="99">
        <f>6194.14+249.34+117987.24+26004+6223.25-2594.97</f>
        <v>154063</v>
      </c>
    </row>
    <row r="15" spans="1:18" ht="15" customHeight="1">
      <c r="A15" s="12">
        <v>562.2</v>
      </c>
      <c r="B15" s="30" t="s">
        <v>16</v>
      </c>
      <c r="C15" s="46"/>
      <c r="D15" s="51"/>
      <c r="E15" s="100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2">
        <v>562.21</v>
      </c>
      <c r="B16" s="30" t="s">
        <v>17</v>
      </c>
      <c r="C16" s="46"/>
      <c r="D16" s="51"/>
      <c r="E16" s="100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2">
        <v>562.22</v>
      </c>
      <c r="B17" s="30" t="s">
        <v>18</v>
      </c>
      <c r="C17" s="46"/>
      <c r="D17" s="51">
        <v>1065330.83</v>
      </c>
      <c r="E17" s="100">
        <f t="shared" si="1"/>
        <v>1162368.8900000001</v>
      </c>
      <c r="F17" s="83"/>
      <c r="G17" s="56">
        <v>150000</v>
      </c>
      <c r="H17" s="56"/>
      <c r="I17" s="56"/>
      <c r="J17" s="56"/>
      <c r="K17" s="85"/>
      <c r="L17" s="83">
        <f>135938.34+22.34+324492.9</f>
        <v>460453.58</v>
      </c>
      <c r="M17" s="56">
        <f>4450+200000+5200</f>
        <v>209650</v>
      </c>
      <c r="N17" s="85">
        <v>24575.51</v>
      </c>
      <c r="O17" s="52"/>
      <c r="P17" s="56">
        <v>310000</v>
      </c>
      <c r="Q17" s="56">
        <v>55.05</v>
      </c>
      <c r="R17" s="98">
        <f>7084.75+550</f>
        <v>7634.75</v>
      </c>
    </row>
    <row r="18" spans="1:18" ht="15" customHeight="1">
      <c r="A18" s="12">
        <v>562.24</v>
      </c>
      <c r="B18" s="30" t="s">
        <v>19</v>
      </c>
      <c r="C18" s="46"/>
      <c r="D18" s="51">
        <v>78505.42</v>
      </c>
      <c r="E18" s="100">
        <f t="shared" si="1"/>
        <v>78062.63</v>
      </c>
      <c r="F18" s="83"/>
      <c r="G18" s="56">
        <v>12000</v>
      </c>
      <c r="H18" s="56"/>
      <c r="I18" s="56"/>
      <c r="J18" s="56"/>
      <c r="K18" s="85">
        <v>23000</v>
      </c>
      <c r="L18" s="92"/>
      <c r="M18" s="56">
        <v>23000</v>
      </c>
      <c r="N18" s="85">
        <v>1908.8</v>
      </c>
      <c r="O18" s="52"/>
      <c r="P18" s="56"/>
      <c r="Q18" s="56"/>
      <c r="R18" s="56">
        <v>18153.83</v>
      </c>
    </row>
    <row r="19" spans="1:18" ht="15" customHeight="1">
      <c r="A19" s="12">
        <v>562.25</v>
      </c>
      <c r="B19" s="30" t="s">
        <v>20</v>
      </c>
      <c r="C19" s="46"/>
      <c r="D19" s="51"/>
      <c r="E19" s="100">
        <f t="shared" si="1"/>
        <v>0</v>
      </c>
      <c r="F19" s="83"/>
      <c r="G19" s="56"/>
      <c r="H19" s="56"/>
      <c r="I19" s="56"/>
      <c r="J19" s="56"/>
      <c r="K19" s="85"/>
      <c r="L19" s="83"/>
      <c r="M19" s="56"/>
      <c r="N19" s="85"/>
      <c r="O19" s="52"/>
      <c r="P19" s="56"/>
      <c r="Q19" s="56"/>
      <c r="R19" s="56"/>
    </row>
    <row r="20" spans="1:18" ht="15" customHeight="1">
      <c r="A20" s="12">
        <v>562.26</v>
      </c>
      <c r="B20" s="30" t="s">
        <v>21</v>
      </c>
      <c r="C20" s="46"/>
      <c r="D20" s="51"/>
      <c r="E20" s="100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2">
        <v>562.27</v>
      </c>
      <c r="B21" s="30" t="s">
        <v>22</v>
      </c>
      <c r="C21" s="46"/>
      <c r="D21" s="51"/>
      <c r="E21" s="100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2">
        <v>562.28</v>
      </c>
      <c r="B22" s="30" t="s">
        <v>23</v>
      </c>
      <c r="C22" s="46"/>
      <c r="D22" s="51"/>
      <c r="E22" s="100">
        <f t="shared" si="1"/>
        <v>0</v>
      </c>
      <c r="F22" s="83"/>
      <c r="G22" s="56"/>
      <c r="H22" s="56"/>
      <c r="I22" s="56"/>
      <c r="J22" s="56"/>
      <c r="K22" s="85"/>
      <c r="L22" s="83"/>
      <c r="M22" s="56"/>
      <c r="N22" s="85"/>
      <c r="O22" s="52"/>
      <c r="P22" s="56"/>
      <c r="Q22" s="56"/>
      <c r="R22" s="56"/>
    </row>
    <row r="23" spans="1:18" ht="15" customHeight="1">
      <c r="A23" s="12">
        <v>562.29</v>
      </c>
      <c r="B23" s="30" t="s">
        <v>24</v>
      </c>
      <c r="C23" s="46"/>
      <c r="D23" s="51">
        <v>279139.65</v>
      </c>
      <c r="E23" s="100">
        <f t="shared" si="1"/>
        <v>324063.2</v>
      </c>
      <c r="F23" s="83"/>
      <c r="G23" s="56">
        <v>100000</v>
      </c>
      <c r="H23" s="56"/>
      <c r="I23" s="56"/>
      <c r="J23" s="56"/>
      <c r="K23" s="85"/>
      <c r="L23" s="83">
        <v>11063.2</v>
      </c>
      <c r="M23" s="56"/>
      <c r="N23" s="85"/>
      <c r="O23" s="52"/>
      <c r="P23" s="56">
        <v>150000</v>
      </c>
      <c r="Q23" s="56"/>
      <c r="R23" s="56">
        <v>63000</v>
      </c>
    </row>
    <row r="24" spans="1:18" ht="15" customHeight="1">
      <c r="A24" s="12">
        <v>562.32</v>
      </c>
      <c r="B24" s="30" t="s">
        <v>25</v>
      </c>
      <c r="C24" s="46"/>
      <c r="D24" s="51">
        <v>202773.61</v>
      </c>
      <c r="E24" s="100">
        <f t="shared" si="1"/>
        <v>203054.63999999998</v>
      </c>
      <c r="F24" s="83"/>
      <c r="G24" s="56">
        <v>25000</v>
      </c>
      <c r="H24" s="56">
        <v>24419.1</v>
      </c>
      <c r="I24" s="56"/>
      <c r="J24" s="56"/>
      <c r="K24" s="85"/>
      <c r="L24" s="83">
        <f>80241.59+13338.23</f>
        <v>93579.81999999999</v>
      </c>
      <c r="M24" s="56">
        <v>35000</v>
      </c>
      <c r="N24" s="85">
        <v>-234.22</v>
      </c>
      <c r="O24" s="52"/>
      <c r="P24" s="56">
        <v>25000</v>
      </c>
      <c r="Q24" s="56">
        <v>289.94</v>
      </c>
      <c r="R24" s="56"/>
    </row>
    <row r="25" spans="1:18" ht="15" customHeight="1">
      <c r="A25" s="12">
        <v>562.33</v>
      </c>
      <c r="B25" s="30" t="s">
        <v>26</v>
      </c>
      <c r="C25" s="46"/>
      <c r="D25" s="51">
        <v>154389.9</v>
      </c>
      <c r="E25" s="100">
        <f t="shared" si="1"/>
        <v>154927.62</v>
      </c>
      <c r="F25" s="83"/>
      <c r="G25" s="56">
        <v>50000</v>
      </c>
      <c r="H25" s="56"/>
      <c r="I25" s="56"/>
      <c r="J25" s="56"/>
      <c r="K25" s="85"/>
      <c r="L25" s="83">
        <v>19291</v>
      </c>
      <c r="M25" s="56">
        <v>35000</v>
      </c>
      <c r="N25" s="85"/>
      <c r="O25" s="52"/>
      <c r="P25" s="56">
        <v>50000</v>
      </c>
      <c r="Q25" s="56">
        <v>636.62</v>
      </c>
      <c r="R25" s="56"/>
    </row>
    <row r="26" spans="1:18" ht="15" customHeight="1">
      <c r="A26" s="12">
        <v>562.34</v>
      </c>
      <c r="B26" s="30" t="s">
        <v>27</v>
      </c>
      <c r="C26" s="46"/>
      <c r="D26" s="51">
        <v>240629.14</v>
      </c>
      <c r="E26" s="100">
        <f t="shared" si="1"/>
        <v>260171.27000000002</v>
      </c>
      <c r="F26" s="83"/>
      <c r="G26" s="56">
        <v>25000</v>
      </c>
      <c r="H26" s="56">
        <v>22274.1</v>
      </c>
      <c r="I26" s="56"/>
      <c r="J26" s="56">
        <v>87020</v>
      </c>
      <c r="K26" s="85"/>
      <c r="L26" s="83">
        <v>3014</v>
      </c>
      <c r="M26" s="56">
        <v>35000</v>
      </c>
      <c r="N26" s="85">
        <v>2811.77</v>
      </c>
      <c r="O26" s="52"/>
      <c r="P26" s="56">
        <f>82500+2580.78</f>
        <v>85080.78</v>
      </c>
      <c r="Q26" s="56">
        <v>-33.8</v>
      </c>
      <c r="R26" s="56">
        <f>1.08+3.34</f>
        <v>4.42</v>
      </c>
    </row>
    <row r="27" spans="1:18" ht="15" customHeight="1">
      <c r="A27" s="12">
        <v>562.35</v>
      </c>
      <c r="B27" s="30" t="s">
        <v>28</v>
      </c>
      <c r="C27" s="46"/>
      <c r="D27" s="51">
        <v>1095103.21</v>
      </c>
      <c r="E27" s="100">
        <f t="shared" si="1"/>
        <v>1193570.22</v>
      </c>
      <c r="F27" s="83">
        <v>230000</v>
      </c>
      <c r="G27" s="56">
        <v>50000</v>
      </c>
      <c r="H27" s="56"/>
      <c r="I27" s="56"/>
      <c r="J27" s="56"/>
      <c r="K27" s="85"/>
      <c r="L27" s="83">
        <v>31333</v>
      </c>
      <c r="M27" s="56">
        <f>146588.05+20000+381508.58</f>
        <v>548096.63</v>
      </c>
      <c r="N27" s="85">
        <v>55254.05</v>
      </c>
      <c r="O27" s="52"/>
      <c r="P27" s="56">
        <f>235000+19835-21.2</f>
        <v>254813.8</v>
      </c>
      <c r="Q27" s="56">
        <v>10255.67</v>
      </c>
      <c r="R27" s="56">
        <v>13817.07</v>
      </c>
    </row>
    <row r="28" spans="1:18" ht="15" customHeight="1">
      <c r="A28" s="12">
        <v>562.39</v>
      </c>
      <c r="B28" s="30" t="s">
        <v>29</v>
      </c>
      <c r="C28" s="46"/>
      <c r="D28" s="51">
        <v>482922.9</v>
      </c>
      <c r="E28" s="100">
        <f t="shared" si="1"/>
        <v>585322.53</v>
      </c>
      <c r="F28" s="83"/>
      <c r="G28" s="56">
        <v>75000</v>
      </c>
      <c r="H28" s="56">
        <v>22274.1</v>
      </c>
      <c r="I28" s="56"/>
      <c r="J28" s="56">
        <v>194016</v>
      </c>
      <c r="K28" s="85"/>
      <c r="L28" s="83">
        <v>13309.41</v>
      </c>
      <c r="M28" s="56">
        <v>20623.02</v>
      </c>
      <c r="N28" s="85"/>
      <c r="O28" s="52"/>
      <c r="P28" s="56">
        <v>260000</v>
      </c>
      <c r="Q28" s="56"/>
      <c r="R28" s="56">
        <v>100</v>
      </c>
    </row>
    <row r="29" spans="1:18" ht="15" customHeight="1">
      <c r="A29" s="12">
        <v>562.41</v>
      </c>
      <c r="B29" s="30" t="s">
        <v>30</v>
      </c>
      <c r="C29" s="46"/>
      <c r="D29" s="51"/>
      <c r="E29" s="100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2">
        <v>562.42</v>
      </c>
      <c r="B30" s="30" t="s">
        <v>60</v>
      </c>
      <c r="C30" s="46"/>
      <c r="D30" s="51"/>
      <c r="E30" s="100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2">
        <v>562.43</v>
      </c>
      <c r="B31" s="30" t="s">
        <v>31</v>
      </c>
      <c r="C31" s="46"/>
      <c r="D31" s="51"/>
      <c r="E31" s="100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2">
        <v>562.44</v>
      </c>
      <c r="B32" s="30" t="s">
        <v>32</v>
      </c>
      <c r="C32" s="46"/>
      <c r="D32" s="51">
        <v>52146</v>
      </c>
      <c r="E32" s="100">
        <f t="shared" si="1"/>
        <v>52528.16</v>
      </c>
      <c r="F32" s="83">
        <v>20528.16</v>
      </c>
      <c r="G32" s="56"/>
      <c r="H32" s="56"/>
      <c r="I32" s="56"/>
      <c r="J32" s="56"/>
      <c r="K32" s="85"/>
      <c r="L32" s="83"/>
      <c r="M32" s="56"/>
      <c r="N32" s="85"/>
      <c r="O32" s="52"/>
      <c r="P32" s="56">
        <v>32000</v>
      </c>
      <c r="Q32" s="56"/>
      <c r="R32" s="56"/>
    </row>
    <row r="33" spans="1:18" ht="15" customHeight="1">
      <c r="A33" s="12">
        <v>562.45</v>
      </c>
      <c r="B33" s="30" t="s">
        <v>33</v>
      </c>
      <c r="C33" s="46"/>
      <c r="D33" s="51"/>
      <c r="E33" s="100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2">
        <v>562.49</v>
      </c>
      <c r="B34" s="30" t="s">
        <v>34</v>
      </c>
      <c r="C34" s="46"/>
      <c r="D34" s="51">
        <v>558762.11</v>
      </c>
      <c r="E34" s="100">
        <f t="shared" si="1"/>
        <v>657665.04</v>
      </c>
      <c r="F34" s="83"/>
      <c r="G34" s="56"/>
      <c r="H34" s="56">
        <v>48260.7</v>
      </c>
      <c r="I34" s="56"/>
      <c r="J34" s="56"/>
      <c r="K34" s="85"/>
      <c r="L34" s="83">
        <f>4000+46485.9+257643.1+9909.29</f>
        <v>318038.29</v>
      </c>
      <c r="M34" s="56"/>
      <c r="N34" s="85"/>
      <c r="O34" s="52"/>
      <c r="P34" s="56">
        <v>175000</v>
      </c>
      <c r="Q34" s="56"/>
      <c r="R34" s="56">
        <v>116366.05</v>
      </c>
    </row>
    <row r="35" spans="1:18" ht="15" customHeight="1">
      <c r="A35" s="12">
        <v>562.52</v>
      </c>
      <c r="B35" s="30" t="s">
        <v>35</v>
      </c>
      <c r="C35" s="46"/>
      <c r="D35" s="51">
        <v>139437.56</v>
      </c>
      <c r="E35" s="100">
        <f t="shared" si="1"/>
        <v>137371.09</v>
      </c>
      <c r="F35" s="83">
        <v>2500</v>
      </c>
      <c r="G35" s="56"/>
      <c r="H35" s="56"/>
      <c r="I35" s="56"/>
      <c r="J35" s="56"/>
      <c r="K35" s="85">
        <v>14362.5</v>
      </c>
      <c r="L35" s="83">
        <v>4556.59</v>
      </c>
      <c r="M35" s="56"/>
      <c r="N35" s="85"/>
      <c r="O35" s="52"/>
      <c r="P35" s="56">
        <v>65000</v>
      </c>
      <c r="Q35" s="56">
        <v>50919</v>
      </c>
      <c r="R35" s="56">
        <v>33</v>
      </c>
    </row>
    <row r="36" spans="1:18" ht="15" customHeight="1">
      <c r="A36" s="12">
        <v>562.53</v>
      </c>
      <c r="B36" s="30" t="s">
        <v>36</v>
      </c>
      <c r="C36" s="46"/>
      <c r="D36" s="51">
        <v>289218.79</v>
      </c>
      <c r="E36" s="100">
        <f t="shared" si="1"/>
        <v>376166.04000000004</v>
      </c>
      <c r="F36" s="83"/>
      <c r="G36" s="56"/>
      <c r="H36" s="56"/>
      <c r="I36" s="56"/>
      <c r="J36" s="56"/>
      <c r="K36" s="85">
        <v>193987.04</v>
      </c>
      <c r="L36" s="83"/>
      <c r="M36" s="56"/>
      <c r="N36" s="85"/>
      <c r="O36" s="52"/>
      <c r="P36" s="56"/>
      <c r="Q36" s="56">
        <f>57179+125000</f>
        <v>182179</v>
      </c>
      <c r="R36" s="56"/>
    </row>
    <row r="37" spans="1:18" ht="15" customHeight="1">
      <c r="A37" s="12">
        <v>562.54</v>
      </c>
      <c r="B37" s="30" t="s">
        <v>37</v>
      </c>
      <c r="C37" s="46"/>
      <c r="D37" s="51">
        <v>586736.65</v>
      </c>
      <c r="E37" s="100">
        <f t="shared" si="1"/>
        <v>734447.28</v>
      </c>
      <c r="F37" s="83"/>
      <c r="G37" s="56"/>
      <c r="H37" s="56"/>
      <c r="I37" s="56"/>
      <c r="J37" s="56"/>
      <c r="K37" s="85"/>
      <c r="L37" s="83"/>
      <c r="M37" s="56"/>
      <c r="N37" s="85"/>
      <c r="O37" s="52"/>
      <c r="P37" s="56"/>
      <c r="Q37" s="56">
        <f>19624.7+671034.74+44226.56</f>
        <v>734886</v>
      </c>
      <c r="R37" s="56">
        <v>-438.72</v>
      </c>
    </row>
    <row r="38" spans="1:18" ht="15" customHeight="1">
      <c r="A38" s="12">
        <v>562.55</v>
      </c>
      <c r="B38" s="30" t="s">
        <v>38</v>
      </c>
      <c r="C38" s="46"/>
      <c r="D38" s="51"/>
      <c r="E38" s="100">
        <f t="shared" si="1"/>
        <v>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2">
        <v>562.56</v>
      </c>
      <c r="B39" s="30" t="s">
        <v>39</v>
      </c>
      <c r="C39" s="46"/>
      <c r="D39" s="51">
        <v>1159756.17</v>
      </c>
      <c r="E39" s="100">
        <f t="shared" si="1"/>
        <v>1189901</v>
      </c>
      <c r="F39" s="83"/>
      <c r="G39" s="56"/>
      <c r="H39" s="56"/>
      <c r="I39" s="56"/>
      <c r="J39" s="56"/>
      <c r="K39" s="85"/>
      <c r="L39" s="83"/>
      <c r="M39" s="56">
        <v>3612</v>
      </c>
      <c r="N39" s="85"/>
      <c r="O39" s="52"/>
      <c r="P39" s="56"/>
      <c r="Q39" s="56">
        <f>994194+120742+71353</f>
        <v>1186289</v>
      </c>
      <c r="R39" s="56"/>
    </row>
    <row r="40" spans="1:18" ht="15" customHeight="1">
      <c r="A40" s="12">
        <v>562.57</v>
      </c>
      <c r="B40" s="30" t="s">
        <v>40</v>
      </c>
      <c r="C40" s="46"/>
      <c r="D40" s="51"/>
      <c r="E40" s="100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2">
        <v>562.58</v>
      </c>
      <c r="B41" s="30" t="s">
        <v>41</v>
      </c>
      <c r="C41" s="46"/>
      <c r="D41" s="51">
        <v>156073.39</v>
      </c>
      <c r="E41" s="100">
        <f t="shared" si="1"/>
        <v>163952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/>
      <c r="Q41" s="56">
        <v>163952</v>
      </c>
      <c r="R41" s="56"/>
    </row>
    <row r="42" spans="1:18" ht="15" customHeight="1">
      <c r="A42" s="13">
        <v>562.59</v>
      </c>
      <c r="B42" s="8" t="s">
        <v>42</v>
      </c>
      <c r="C42" s="48"/>
      <c r="D42" s="57"/>
      <c r="E42" s="101">
        <f t="shared" si="1"/>
        <v>0</v>
      </c>
      <c r="F42" s="86"/>
      <c r="G42" s="90"/>
      <c r="H42" s="90"/>
      <c r="I42" s="90"/>
      <c r="J42" s="90"/>
      <c r="K42" s="91"/>
      <c r="L42" s="86"/>
      <c r="M42" s="90"/>
      <c r="N42" s="91"/>
      <c r="O42" s="58"/>
      <c r="P42" s="90"/>
      <c r="Q42" s="90"/>
      <c r="R42" s="90"/>
    </row>
    <row r="43" spans="1:18" ht="15" customHeight="1">
      <c r="A43" s="12">
        <v>562.6</v>
      </c>
      <c r="B43" s="30" t="s">
        <v>43</v>
      </c>
      <c r="C43" s="46"/>
      <c r="D43" s="51"/>
      <c r="E43" s="102">
        <f t="shared" si="1"/>
        <v>0</v>
      </c>
      <c r="F43" s="83"/>
      <c r="G43" s="56"/>
      <c r="H43" s="56"/>
      <c r="I43" s="56"/>
      <c r="J43" s="56"/>
      <c r="K43" s="85"/>
      <c r="L43" s="83"/>
      <c r="M43" s="56"/>
      <c r="N43" s="85"/>
      <c r="O43" s="52"/>
      <c r="P43" s="56"/>
      <c r="Q43" s="56"/>
      <c r="R43" s="56"/>
    </row>
    <row r="44" spans="1:18" ht="15" customHeight="1">
      <c r="A44" s="12">
        <v>562.71</v>
      </c>
      <c r="B44" s="30" t="s">
        <v>44</v>
      </c>
      <c r="C44" s="46"/>
      <c r="D44" s="51">
        <v>502094.5</v>
      </c>
      <c r="E44" s="100">
        <f t="shared" si="1"/>
        <v>505552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/>
      <c r="Q44" s="56">
        <v>505552</v>
      </c>
      <c r="R44" s="56"/>
    </row>
    <row r="45" spans="1:18" ht="15" customHeight="1">
      <c r="A45" s="12">
        <v>562.72</v>
      </c>
      <c r="B45" s="30" t="s">
        <v>45</v>
      </c>
      <c r="C45" s="46"/>
      <c r="D45" s="51"/>
      <c r="E45" s="100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2">
        <v>562.73</v>
      </c>
      <c r="B46" s="30" t="s">
        <v>46</v>
      </c>
      <c r="C46" s="46"/>
      <c r="D46" s="51"/>
      <c r="E46" s="100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2">
        <v>562.78</v>
      </c>
      <c r="B47" s="30" t="s">
        <v>47</v>
      </c>
      <c r="C47" s="46"/>
      <c r="D47" s="51"/>
      <c r="E47" s="100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2">
        <v>562.79</v>
      </c>
      <c r="B48" s="30" t="s">
        <v>48</v>
      </c>
      <c r="C48" s="46"/>
      <c r="D48" s="51"/>
      <c r="E48" s="100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2">
        <v>562.8</v>
      </c>
      <c r="B49" s="30" t="s">
        <v>49</v>
      </c>
      <c r="C49" s="46"/>
      <c r="D49" s="51">
        <v>497982.9</v>
      </c>
      <c r="E49" s="100">
        <f t="shared" si="1"/>
        <v>493203.79000000004</v>
      </c>
      <c r="F49" s="83"/>
      <c r="G49" s="56"/>
      <c r="H49" s="56"/>
      <c r="I49" s="56"/>
      <c r="J49" s="56">
        <v>194016</v>
      </c>
      <c r="K49" s="85"/>
      <c r="L49" s="83">
        <v>19187.79</v>
      </c>
      <c r="M49" s="56"/>
      <c r="N49" s="85"/>
      <c r="O49" s="52"/>
      <c r="P49" s="56">
        <v>280000</v>
      </c>
      <c r="Q49" s="56"/>
      <c r="R49" s="56"/>
    </row>
    <row r="50" spans="1:18" ht="15" customHeight="1">
      <c r="A50" s="12">
        <v>562.88</v>
      </c>
      <c r="B50" s="30" t="s">
        <v>57</v>
      </c>
      <c r="C50" s="46"/>
      <c r="D50" s="51">
        <v>636192.86</v>
      </c>
      <c r="E50" s="100">
        <f t="shared" si="1"/>
        <v>735782.3400000001</v>
      </c>
      <c r="F50" s="83"/>
      <c r="G50" s="56"/>
      <c r="H50" s="56"/>
      <c r="I50" s="56"/>
      <c r="J50" s="56"/>
      <c r="K50" s="85"/>
      <c r="L50" s="83">
        <f>514306.2+57435.47</f>
        <v>571741.67</v>
      </c>
      <c r="M50" s="56"/>
      <c r="N50" s="85"/>
      <c r="O50" s="52"/>
      <c r="P50" s="56">
        <v>160000</v>
      </c>
      <c r="Q50" s="56">
        <v>3540.67</v>
      </c>
      <c r="R50" s="56">
        <v>500</v>
      </c>
    </row>
    <row r="51" spans="1:18" ht="15" customHeight="1">
      <c r="A51" s="12">
        <v>562.9</v>
      </c>
      <c r="B51" s="30" t="s">
        <v>50</v>
      </c>
      <c r="C51" s="46"/>
      <c r="D51" s="51"/>
      <c r="E51" s="100">
        <f t="shared" si="1"/>
        <v>0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/>
    </row>
    <row r="52" spans="1:18" ht="15" customHeight="1">
      <c r="A52" s="12">
        <v>562.99</v>
      </c>
      <c r="B52" s="30" t="s">
        <v>51</v>
      </c>
      <c r="C52" s="46"/>
      <c r="D52" s="51"/>
      <c r="E52" s="100">
        <f t="shared" si="1"/>
        <v>0</v>
      </c>
      <c r="F52" s="83"/>
      <c r="G52" s="56"/>
      <c r="H52" s="56"/>
      <c r="I52" s="56"/>
      <c r="J52" s="56"/>
      <c r="K52" s="85"/>
      <c r="L52" s="92"/>
      <c r="M52" s="56"/>
      <c r="N52" s="85"/>
      <c r="O52" s="52"/>
      <c r="P52" s="56"/>
      <c r="Q52" s="56"/>
      <c r="R52" s="56"/>
    </row>
    <row r="53" spans="1:18" ht="15" customHeight="1">
      <c r="A53" s="12"/>
      <c r="B53" s="30"/>
      <c r="C53" s="46"/>
      <c r="D53" s="51"/>
      <c r="E53" s="100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3">
        <v>562.74</v>
      </c>
      <c r="B54" s="8" t="s">
        <v>52</v>
      </c>
      <c r="C54" s="46"/>
      <c r="D54" s="57"/>
      <c r="E54" s="101">
        <f t="shared" si="1"/>
        <v>0</v>
      </c>
      <c r="F54" s="86"/>
      <c r="G54" s="90"/>
      <c r="H54" s="90"/>
      <c r="I54" s="90"/>
      <c r="J54" s="90"/>
      <c r="K54" s="91"/>
      <c r="L54" s="86"/>
      <c r="M54" s="90"/>
      <c r="N54" s="91"/>
      <c r="O54" s="58"/>
      <c r="P54" s="90"/>
      <c r="Q54" s="90"/>
      <c r="R54" s="90"/>
    </row>
    <row r="55" spans="1:18" ht="15" customHeight="1" thickBot="1">
      <c r="A55" s="14"/>
      <c r="B55" s="72" t="s">
        <v>53</v>
      </c>
      <c r="C55" s="75"/>
      <c r="D55" s="93">
        <f aca="true" t="shared" si="2" ref="D55:R55">SUM(D4:D54)</f>
        <v>9872447.13</v>
      </c>
      <c r="E55" s="94">
        <f t="shared" si="2"/>
        <v>10489963.740000002</v>
      </c>
      <c r="F55" s="95">
        <f t="shared" si="2"/>
        <v>253028.16</v>
      </c>
      <c r="G55" s="96">
        <f t="shared" si="2"/>
        <v>1057792</v>
      </c>
      <c r="H55" s="96">
        <f t="shared" si="2"/>
        <v>117227.99999999999</v>
      </c>
      <c r="I55" s="96">
        <f t="shared" si="2"/>
        <v>0</v>
      </c>
      <c r="J55" s="96">
        <f>SUM(J4:J54)</f>
        <v>475052</v>
      </c>
      <c r="K55" s="97">
        <f>SUM(K4:K54)</f>
        <v>231349.54</v>
      </c>
      <c r="L55" s="95">
        <f>SUM(L4:L54)</f>
        <v>1545568.35</v>
      </c>
      <c r="M55" s="96">
        <f t="shared" si="2"/>
        <v>909981.65</v>
      </c>
      <c r="N55" s="97">
        <f t="shared" si="2"/>
        <v>84315.91</v>
      </c>
      <c r="O55" s="93">
        <f t="shared" si="2"/>
        <v>0</v>
      </c>
      <c r="P55" s="96">
        <f t="shared" si="2"/>
        <v>2593893.58</v>
      </c>
      <c r="Q55" s="96">
        <f t="shared" si="2"/>
        <v>2848521.15</v>
      </c>
      <c r="R55" s="96">
        <f t="shared" si="2"/>
        <v>373233.4000000001</v>
      </c>
    </row>
    <row r="56" spans="1:5" ht="13.5" thickTop="1">
      <c r="A56" s="15"/>
      <c r="E56" s="40"/>
    </row>
    <row r="57" spans="1:7" ht="12.75">
      <c r="A57" s="80"/>
      <c r="E57" s="41"/>
      <c r="F57" s="17"/>
      <c r="G57" s="17"/>
    </row>
    <row r="58" spans="1:5" ht="12.75">
      <c r="A58" s="15"/>
      <c r="C58" s="30"/>
      <c r="E58" s="2"/>
    </row>
    <row r="59" spans="1:5" ht="12.75">
      <c r="A59" s="15"/>
      <c r="B59" s="31" t="s">
        <v>76</v>
      </c>
      <c r="D59" s="81">
        <v>80.192</v>
      </c>
      <c r="E59" s="25"/>
    </row>
    <row r="60" spans="1:6" ht="12.75">
      <c r="A60" s="15"/>
      <c r="B60" s="27" t="s">
        <v>81</v>
      </c>
      <c r="D60" s="50">
        <v>431250</v>
      </c>
      <c r="E60" s="2"/>
      <c r="F60" s="2"/>
    </row>
    <row r="61" spans="1:5" ht="12.75">
      <c r="A61" s="15"/>
      <c r="B61" s="18" t="s">
        <v>54</v>
      </c>
      <c r="C61" s="26">
        <f>SUM(C60/6724540)</f>
        <v>0</v>
      </c>
      <c r="D61" s="69">
        <f>D60/6817770</f>
        <v>0.06325382053076006</v>
      </c>
      <c r="E61" s="2"/>
    </row>
    <row r="62" spans="1:5" ht="12.75">
      <c r="A62" s="15"/>
      <c r="D62" s="22"/>
      <c r="E62" s="2"/>
    </row>
    <row r="63" spans="1:5" ht="12.75">
      <c r="A63" s="15"/>
      <c r="D63" s="22"/>
      <c r="E63" s="2"/>
    </row>
    <row r="64" spans="1:5" ht="12.75">
      <c r="A64" s="15"/>
      <c r="D64" s="22"/>
      <c r="E64" s="2"/>
    </row>
    <row r="65" spans="1:5" ht="12.75">
      <c r="A65" s="15"/>
      <c r="E65" s="2"/>
    </row>
    <row r="66" spans="1:5" ht="12.75">
      <c r="A66" s="15"/>
      <c r="E66" s="2"/>
    </row>
    <row r="67" spans="1:5" ht="13.5" thickBot="1">
      <c r="A67" s="15"/>
      <c r="E67" s="2"/>
    </row>
    <row r="68" spans="2:7" ht="13.5" thickBot="1">
      <c r="B68" s="79" t="s">
        <v>79</v>
      </c>
      <c r="C68" s="19"/>
      <c r="D68" s="23"/>
      <c r="E68" s="2"/>
      <c r="F68" s="2"/>
      <c r="G68" s="2"/>
    </row>
    <row r="69" spans="2:7" ht="13.5" thickTop="1">
      <c r="B69" s="20"/>
      <c r="C69" s="21" t="s">
        <v>55</v>
      </c>
      <c r="D69" s="24" t="s">
        <v>56</v>
      </c>
      <c r="E69" s="2"/>
      <c r="F69" s="2"/>
      <c r="G69" s="2"/>
    </row>
    <row r="70" spans="2:7" ht="12.75">
      <c r="B70" s="35" t="s">
        <v>80</v>
      </c>
      <c r="C70" s="103">
        <f>SUM(C71:C75)</f>
        <v>2134449.6999999997</v>
      </c>
      <c r="D70" s="63">
        <f>SUM(D71:D75)</f>
        <v>0.20347541258517252</v>
      </c>
      <c r="E70" s="2"/>
      <c r="F70" s="2"/>
      <c r="G70" s="2"/>
    </row>
    <row r="71" spans="2:7" ht="12.75">
      <c r="B71" s="33" t="s">
        <v>58</v>
      </c>
      <c r="C71" s="43">
        <f>F55</f>
        <v>253028.16</v>
      </c>
      <c r="D71" s="64">
        <f>F55/$E$55</f>
        <v>0.024120975655536437</v>
      </c>
      <c r="E71" s="2"/>
      <c r="F71" s="2"/>
      <c r="G71" s="2"/>
    </row>
    <row r="72" spans="2:7" ht="12.75">
      <c r="B72" s="33" t="s">
        <v>74</v>
      </c>
      <c r="C72" s="44">
        <f>G55</f>
        <v>1057792</v>
      </c>
      <c r="D72" s="64">
        <f>G55/$E$55</f>
        <v>0.10083848011470817</v>
      </c>
      <c r="E72" s="2"/>
      <c r="F72" s="2"/>
      <c r="G72" s="2"/>
    </row>
    <row r="73" spans="2:7" ht="12.75">
      <c r="B73" s="33" t="s">
        <v>77</v>
      </c>
      <c r="C73" s="44">
        <f>H55</f>
        <v>117227.99999999999</v>
      </c>
      <c r="D73" s="64">
        <f>H55/$E$55</f>
        <v>0.01117525311865377</v>
      </c>
      <c r="E73" s="2"/>
      <c r="F73" s="2"/>
      <c r="G73" s="2"/>
    </row>
    <row r="74" spans="2:7" ht="12.75">
      <c r="B74" s="33" t="s">
        <v>70</v>
      </c>
      <c r="C74" s="44">
        <f>J55</f>
        <v>475052</v>
      </c>
      <c r="D74" s="64">
        <f>J55/$E$55</f>
        <v>0.045286333849615376</v>
      </c>
      <c r="E74" s="2"/>
      <c r="F74" s="2"/>
      <c r="G74" s="2"/>
    </row>
    <row r="75" spans="2:5" ht="13.5" thickBot="1">
      <c r="B75" s="38" t="s">
        <v>69</v>
      </c>
      <c r="C75" s="42">
        <f>K55</f>
        <v>231349.54</v>
      </c>
      <c r="D75" s="65">
        <f>K55/$E$55</f>
        <v>0.02205436984665878</v>
      </c>
      <c r="E75" s="2"/>
    </row>
    <row r="76" spans="2:5" ht="13.5" thickTop="1">
      <c r="B76" s="36" t="s">
        <v>67</v>
      </c>
      <c r="C76" s="104">
        <f>SUM(C77:C79)</f>
        <v>2539865.91</v>
      </c>
      <c r="D76" s="66">
        <f>SUM(D77:D79)</f>
        <v>0.24212342129602057</v>
      </c>
      <c r="E76" s="2"/>
    </row>
    <row r="77" spans="2:5" ht="12.75">
      <c r="B77" s="33" t="s">
        <v>65</v>
      </c>
      <c r="C77" s="44">
        <f>L55</f>
        <v>1545568.35</v>
      </c>
      <c r="D77" s="64">
        <f>L55/$E$55</f>
        <v>0.14733781625064032</v>
      </c>
      <c r="E77" s="2"/>
    </row>
    <row r="78" spans="2:5" ht="18.75" customHeight="1">
      <c r="B78" s="33" t="s">
        <v>66</v>
      </c>
      <c r="C78" s="44">
        <f>M55</f>
        <v>909981.65</v>
      </c>
      <c r="D78" s="64">
        <f>M55/$E$55</f>
        <v>0.08674783560309998</v>
      </c>
      <c r="E78" s="2"/>
    </row>
    <row r="79" spans="2:5" ht="26.25" thickBot="1">
      <c r="B79" s="37" t="s">
        <v>71</v>
      </c>
      <c r="C79" s="42">
        <f>N55</f>
        <v>84315.91</v>
      </c>
      <c r="D79" s="65">
        <f>N55/$E$55</f>
        <v>0.008037769442280263</v>
      </c>
      <c r="E79" s="2"/>
    </row>
    <row r="80" spans="2:5" ht="13.5" thickTop="1">
      <c r="B80" s="39" t="s">
        <v>68</v>
      </c>
      <c r="C80" s="105">
        <f>SUM(C81:C83)</f>
        <v>5815648.130000001</v>
      </c>
      <c r="D80" s="67">
        <f>SUM(D81:D83)</f>
        <v>0.5544011661188067</v>
      </c>
      <c r="E80" s="2"/>
    </row>
    <row r="81" spans="2:5" ht="12.75">
      <c r="B81" s="33" t="s">
        <v>59</v>
      </c>
      <c r="C81" s="44">
        <f>P55</f>
        <v>2593893.58</v>
      </c>
      <c r="D81" s="64">
        <f>P55/$E$55</f>
        <v>0.24727383662052577</v>
      </c>
      <c r="E81" s="2"/>
    </row>
    <row r="82" spans="2:5" ht="12.75">
      <c r="B82" s="33" t="s">
        <v>61</v>
      </c>
      <c r="C82" s="44">
        <f>Q55</f>
        <v>2848521.15</v>
      </c>
      <c r="D82" s="64">
        <f>Q55/$E$55</f>
        <v>0.2715472827744969</v>
      </c>
      <c r="E82" s="2"/>
    </row>
    <row r="83" spans="2:5" ht="13.5" thickBot="1">
      <c r="B83" s="34" t="s">
        <v>4</v>
      </c>
      <c r="C83" s="45">
        <f>R55</f>
        <v>373233.4000000001</v>
      </c>
      <c r="D83" s="68">
        <f>R55/$E$55</f>
        <v>0.035580046723784</v>
      </c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spans="4:5" ht="12.75">
      <c r="D88"/>
      <c r="E88" s="2"/>
    </row>
    <row r="89" spans="4:10" ht="12.75">
      <c r="D89"/>
      <c r="E89" s="2"/>
      <c r="J89" s="29"/>
    </row>
    <row r="90" spans="4:10" ht="12.75">
      <c r="D90"/>
      <c r="E90" s="2"/>
      <c r="J90" s="29"/>
    </row>
    <row r="91" spans="4:10" ht="12.75">
      <c r="D91"/>
      <c r="E91" s="2"/>
      <c r="J91" s="29"/>
    </row>
    <row r="92" spans="2:5" ht="12.75">
      <c r="B92" s="2"/>
      <c r="D92"/>
      <c r="E92" s="2"/>
    </row>
    <row r="93" spans="2:5" ht="12.75">
      <c r="B93" s="2"/>
      <c r="D93"/>
      <c r="E93" s="2"/>
    </row>
    <row r="94" spans="2:5" ht="12.75">
      <c r="B94" s="2"/>
      <c r="D94"/>
      <c r="E94"/>
    </row>
    <row r="95" ht="12.75">
      <c r="E95"/>
    </row>
    <row r="96" ht="12.75">
      <c r="E96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2014-01-17T23:46:40Z</dcterms:modified>
  <cp:category/>
  <cp:version/>
  <cp:contentType/>
  <cp:contentStatus/>
</cp:coreProperties>
</file>