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Island" sheetId="1" r:id="rId1"/>
  </sheets>
  <definedNames>
    <definedName name="_xlnm.Print_Titles" localSheetId="0">'Island'!$1:$3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<sst xmlns="http://schemas.openxmlformats.org/spreadsheetml/2006/main" count="91" uniqueCount="82">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</sst>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3725"/>
          <c:w val="0.425"/>
          <c:h val="0.79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(Island!$B$70,Island!$B$76,Island!$B$81:$B$83)</c:f>
              <c:strCache/>
            </c:strRef>
          </c:cat>
          <c:val>
            <c:numRef>
              <c:f>(Island!$C$70,Island!$C$76,Island!$C$81:$C$83)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58</xdr:row>
      <xdr:rowOff>0</xdr:rowOff>
    </xdr:from>
    <xdr:to>
      <xdr:col>17</xdr:col>
      <xdr:colOff>581025</xdr:colOff>
      <xdr:row>85</xdr:row>
      <xdr:rowOff>76200</xdr:rowOff>
    </xdr:to>
    <xdr:graphicFrame>
      <xdr:nvGraphicFramePr>
        <xdr:cNvPr id="1" name="Chart 2"/>
        <xdr:cNvGraphicFramePr/>
      </xdr:nvGraphicFramePr>
      <xdr:xfrm>
        <a:off x="4610100" y="11630025"/>
        <a:ext cx="8401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46">
      <selection activeCell="Q44" sqref="Q44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7" width="12.00390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2" width="11.28125" style="0" bestFit="1" customWidth="1"/>
    <col min="13" max="13" width="10.140625" style="0" customWidth="1"/>
    <col min="14" max="14" width="9.7109375" style="0" customWidth="1"/>
    <col min="15" max="15" width="7.8515625" style="0" hidden="1" customWidth="1"/>
    <col min="16" max="16" width="10.140625" style="0" customWidth="1"/>
    <col min="17" max="17" width="10.8515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6" t="s">
        <v>65</v>
      </c>
      <c r="G2" s="107"/>
      <c r="H2" s="107"/>
      <c r="I2" s="107"/>
      <c r="J2" s="107"/>
      <c r="K2" s="107"/>
      <c r="L2" s="106" t="s">
        <v>68</v>
      </c>
      <c r="M2" s="107"/>
      <c r="N2" s="107"/>
      <c r="O2" s="77"/>
      <c r="P2" s="106" t="s">
        <v>69</v>
      </c>
      <c r="Q2" s="107"/>
      <c r="R2" s="108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>
        <v>18729</v>
      </c>
      <c r="E8" s="88">
        <f t="shared" si="0"/>
        <v>19094</v>
      </c>
      <c r="F8" s="83"/>
      <c r="G8" s="56"/>
      <c r="H8" s="56"/>
      <c r="I8" s="56"/>
      <c r="J8" s="56"/>
      <c r="K8" s="85">
        <f>3741+10393</f>
        <v>14134</v>
      </c>
      <c r="L8" s="83"/>
      <c r="M8" s="56">
        <v>4960</v>
      </c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5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f>569458+167810+73580+153298-389483</f>
        <v>574663</v>
      </c>
      <c r="E14" s="88">
        <f aca="true" t="shared" si="1" ref="E14:E54">SUM(F14:R14)</f>
        <v>304767</v>
      </c>
      <c r="F14" s="84"/>
      <c r="G14" s="89">
        <v>65973</v>
      </c>
      <c r="H14" s="89"/>
      <c r="I14" s="89"/>
      <c r="J14" s="89"/>
      <c r="K14" s="90"/>
      <c r="L14" s="84"/>
      <c r="M14" s="89">
        <v>108643</v>
      </c>
      <c r="N14" s="90"/>
      <c r="O14" s="54"/>
      <c r="P14" s="89">
        <f>109600+4000</f>
        <v>113600</v>
      </c>
      <c r="Q14" s="89">
        <v>16403</v>
      </c>
      <c r="R14" s="89">
        <v>148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82833</v>
      </c>
      <c r="E17" s="88">
        <f t="shared" si="1"/>
        <v>89259</v>
      </c>
      <c r="F17" s="83"/>
      <c r="G17" s="56"/>
      <c r="H17" s="56"/>
      <c r="I17" s="56"/>
      <c r="J17" s="56"/>
      <c r="K17" s="85"/>
      <c r="L17" s="83">
        <v>46259</v>
      </c>
      <c r="M17" s="56"/>
      <c r="N17" s="85"/>
      <c r="O17" s="52"/>
      <c r="P17" s="56">
        <v>43000</v>
      </c>
      <c r="Q17" s="56"/>
      <c r="R17" s="56"/>
    </row>
    <row r="18" spans="1:18" ht="15" customHeight="1">
      <c r="A18" s="12">
        <v>562.24</v>
      </c>
      <c r="B18" s="30" t="s">
        <v>19</v>
      </c>
      <c r="C18" s="46"/>
      <c r="D18" s="51">
        <v>8122</v>
      </c>
      <c r="E18" s="88">
        <f t="shared" si="1"/>
        <v>19500</v>
      </c>
      <c r="F18" s="83"/>
      <c r="G18" s="56"/>
      <c r="H18" s="56"/>
      <c r="I18" s="56"/>
      <c r="J18" s="56"/>
      <c r="K18" s="85">
        <v>9500</v>
      </c>
      <c r="L18" s="83"/>
      <c r="M18" s="56">
        <v>9500</v>
      </c>
      <c r="N18" s="85"/>
      <c r="O18" s="52"/>
      <c r="P18" s="56"/>
      <c r="Q18" s="56"/>
      <c r="R18" s="56">
        <v>500</v>
      </c>
    </row>
    <row r="19" spans="1:18" ht="15" customHeight="1">
      <c r="A19" s="12">
        <v>562.25</v>
      </c>
      <c r="B19" s="30" t="s">
        <v>20</v>
      </c>
      <c r="C19" s="46"/>
      <c r="D19" s="51"/>
      <c r="E19" s="88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>
        <v>214113</v>
      </c>
      <c r="E22" s="88">
        <f t="shared" si="1"/>
        <v>240515</v>
      </c>
      <c r="F22" s="83"/>
      <c r="G22" s="56">
        <v>23919</v>
      </c>
      <c r="H22" s="56"/>
      <c r="I22" s="56"/>
      <c r="J22" s="56"/>
      <c r="K22" s="85"/>
      <c r="L22" s="83">
        <f>198284+10497+7447+165</f>
        <v>216393</v>
      </c>
      <c r="M22" s="56"/>
      <c r="N22" s="85"/>
      <c r="O22" s="52"/>
      <c r="P22" s="56"/>
      <c r="Q22" s="56"/>
      <c r="R22" s="56">
        <v>203</v>
      </c>
    </row>
    <row r="23" spans="1:18" ht="15" customHeight="1">
      <c r="A23" s="12">
        <v>562.29</v>
      </c>
      <c r="B23" s="30" t="s">
        <v>24</v>
      </c>
      <c r="C23" s="46"/>
      <c r="D23" s="51">
        <v>74685</v>
      </c>
      <c r="E23" s="88">
        <f t="shared" si="1"/>
        <v>74580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>
        <f>55000+19580</f>
        <v>74580</v>
      </c>
      <c r="R23" s="56"/>
    </row>
    <row r="24" spans="1:18" ht="15" customHeight="1">
      <c r="A24" s="12">
        <v>562.32</v>
      </c>
      <c r="B24" s="30" t="s">
        <v>25</v>
      </c>
      <c r="C24" s="46"/>
      <c r="D24" s="51">
        <v>105523</v>
      </c>
      <c r="E24" s="88">
        <f t="shared" si="1"/>
        <v>94456</v>
      </c>
      <c r="F24" s="83"/>
      <c r="G24" s="56"/>
      <c r="H24" s="56"/>
      <c r="I24" s="56"/>
      <c r="J24" s="56"/>
      <c r="K24" s="85"/>
      <c r="L24" s="83">
        <f>2004+2476+1670+265</f>
        <v>6415</v>
      </c>
      <c r="M24" s="56"/>
      <c r="N24" s="85">
        <v>2761</v>
      </c>
      <c r="O24" s="52"/>
      <c r="P24" s="56">
        <v>43000</v>
      </c>
      <c r="Q24" s="56">
        <v>42280</v>
      </c>
      <c r="R24" s="56"/>
    </row>
    <row r="25" spans="1:18" ht="15" customHeight="1">
      <c r="A25" s="12">
        <v>562.33</v>
      </c>
      <c r="B25" s="30" t="s">
        <v>26</v>
      </c>
      <c r="C25" s="46"/>
      <c r="D25" s="51">
        <v>11191</v>
      </c>
      <c r="E25" s="88">
        <f t="shared" si="1"/>
        <v>15183</v>
      </c>
      <c r="F25" s="83"/>
      <c r="G25" s="56"/>
      <c r="H25" s="56">
        <v>15183</v>
      </c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2">
        <v>562.34</v>
      </c>
      <c r="B26" s="30" t="s">
        <v>27</v>
      </c>
      <c r="C26" s="46"/>
      <c r="D26" s="51">
        <v>50651</v>
      </c>
      <c r="E26" s="88">
        <f t="shared" si="1"/>
        <v>43207</v>
      </c>
      <c r="F26" s="83"/>
      <c r="G26" s="56"/>
      <c r="H26" s="56"/>
      <c r="I26" s="56"/>
      <c r="J26" s="56"/>
      <c r="K26" s="85"/>
      <c r="L26" s="83"/>
      <c r="M26" s="56"/>
      <c r="N26" s="85">
        <v>275</v>
      </c>
      <c r="O26" s="52"/>
      <c r="P26" s="56">
        <v>37000</v>
      </c>
      <c r="Q26" s="56">
        <v>5932</v>
      </c>
      <c r="R26" s="56"/>
    </row>
    <row r="27" spans="1:18" ht="15" customHeight="1">
      <c r="A27" s="12">
        <v>562.35</v>
      </c>
      <c r="B27" s="30" t="s">
        <v>28</v>
      </c>
      <c r="C27" s="46"/>
      <c r="D27" s="51"/>
      <c r="E27" s="88">
        <f t="shared" si="1"/>
        <v>0</v>
      </c>
      <c r="F27" s="83"/>
      <c r="G27" s="56"/>
      <c r="H27" s="56"/>
      <c r="I27" s="56"/>
      <c r="J27" s="56"/>
      <c r="K27" s="85"/>
      <c r="L27" s="83"/>
      <c r="M27" s="56"/>
      <c r="N27" s="85"/>
      <c r="O27" s="52"/>
      <c r="P27" s="56"/>
      <c r="Q27" s="56"/>
      <c r="R27" s="56"/>
    </row>
    <row r="28" spans="1:18" ht="15" customHeight="1">
      <c r="A28" s="12">
        <v>562.39</v>
      </c>
      <c r="B28" s="30" t="s">
        <v>29</v>
      </c>
      <c r="C28" s="46"/>
      <c r="D28" s="51">
        <v>80071</v>
      </c>
      <c r="E28" s="88">
        <f t="shared" si="1"/>
        <v>75723</v>
      </c>
      <c r="F28" s="83"/>
      <c r="G28" s="56"/>
      <c r="H28" s="56">
        <v>49723</v>
      </c>
      <c r="I28" s="56"/>
      <c r="J28" s="56"/>
      <c r="K28" s="85"/>
      <c r="L28" s="83"/>
      <c r="M28" s="56"/>
      <c r="N28" s="85"/>
      <c r="O28" s="52"/>
      <c r="P28" s="56">
        <v>26000</v>
      </c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2647</v>
      </c>
      <c r="E32" s="88">
        <f t="shared" si="1"/>
        <v>3871</v>
      </c>
      <c r="F32" s="83">
        <v>3871</v>
      </c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>
        <v>17608</v>
      </c>
      <c r="E34" s="88">
        <f t="shared" si="1"/>
        <v>13008</v>
      </c>
      <c r="F34" s="83"/>
      <c r="G34" s="56">
        <v>2000</v>
      </c>
      <c r="H34" s="56">
        <v>11008</v>
      </c>
      <c r="I34" s="56"/>
      <c r="J34" s="56"/>
      <c r="K34" s="85"/>
      <c r="L34" s="83"/>
      <c r="M34" s="56"/>
      <c r="N34" s="85"/>
      <c r="O34" s="52"/>
      <c r="P34" s="56"/>
      <c r="Q34" s="56"/>
      <c r="R34" s="101"/>
    </row>
    <row r="35" spans="1:18" ht="15" customHeight="1">
      <c r="A35" s="12">
        <v>562.52</v>
      </c>
      <c r="B35" s="30" t="s">
        <v>35</v>
      </c>
      <c r="C35" s="46"/>
      <c r="D35" s="51">
        <v>71224</v>
      </c>
      <c r="E35" s="88">
        <f t="shared" si="1"/>
        <v>82399</v>
      </c>
      <c r="F35" s="83"/>
      <c r="G35" s="56"/>
      <c r="H35" s="56"/>
      <c r="I35" s="56"/>
      <c r="J35" s="56"/>
      <c r="K35" s="85"/>
      <c r="L35" s="83">
        <f>14500+9066+4352</f>
        <v>27918</v>
      </c>
      <c r="M35" s="56"/>
      <c r="N35" s="85"/>
      <c r="O35" s="52"/>
      <c r="P35" s="56"/>
      <c r="Q35" s="56">
        <f>53601+880</f>
        <v>54481</v>
      </c>
      <c r="R35" s="56"/>
    </row>
    <row r="36" spans="1:18" ht="15" customHeight="1">
      <c r="A36" s="12">
        <v>562.53</v>
      </c>
      <c r="B36" s="30" t="s">
        <v>36</v>
      </c>
      <c r="C36" s="46"/>
      <c r="D36" s="51">
        <v>160677</v>
      </c>
      <c r="E36" s="88">
        <f t="shared" si="1"/>
        <v>227457</v>
      </c>
      <c r="F36" s="83"/>
      <c r="G36" s="56"/>
      <c r="H36" s="56"/>
      <c r="I36" s="56"/>
      <c r="J36" s="56"/>
      <c r="K36" s="85">
        <f>102819+34915</f>
        <v>137734</v>
      </c>
      <c r="L36" s="83"/>
      <c r="M36" s="56"/>
      <c r="N36" s="85"/>
      <c r="O36" s="52"/>
      <c r="P36" s="56"/>
      <c r="Q36" s="56">
        <f>88439+1284</f>
        <v>89723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433140</v>
      </c>
      <c r="E37" s="88">
        <f t="shared" si="1"/>
        <v>504303</v>
      </c>
      <c r="F37" s="83">
        <v>30948</v>
      </c>
      <c r="G37" s="56"/>
      <c r="H37" s="56"/>
      <c r="I37" s="56"/>
      <c r="J37" s="56"/>
      <c r="K37" s="85"/>
      <c r="L37" s="83">
        <v>17106</v>
      </c>
      <c r="M37" s="56"/>
      <c r="N37" s="85"/>
      <c r="O37" s="52"/>
      <c r="P37" s="56"/>
      <c r="Q37" s="56">
        <f>201614+12656+17458+9297+215224</f>
        <v>456249</v>
      </c>
      <c r="R37" s="56"/>
    </row>
    <row r="38" spans="1:18" ht="15" customHeight="1">
      <c r="A38" s="12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196154</v>
      </c>
      <c r="E39" s="88">
        <f t="shared" si="1"/>
        <v>236081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>
        <v>24</v>
      </c>
      <c r="Q39" s="56">
        <v>236017</v>
      </c>
      <c r="R39" s="56">
        <v>40</v>
      </c>
    </row>
    <row r="40" spans="1:18" ht="15" customHeight="1">
      <c r="A40" s="12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30498</v>
      </c>
      <c r="E41" s="88">
        <f t="shared" si="1"/>
        <v>17513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f>16893+620</f>
        <v>17513</v>
      </c>
      <c r="R41" s="56"/>
    </row>
    <row r="42" spans="1:18" ht="15" customHeight="1">
      <c r="A42" s="13">
        <v>562.59</v>
      </c>
      <c r="B42" s="8" t="s">
        <v>42</v>
      </c>
      <c r="C42" s="48"/>
      <c r="D42" s="57">
        <v>70084</v>
      </c>
      <c r="E42" s="91">
        <f t="shared" si="1"/>
        <v>228165</v>
      </c>
      <c r="F42" s="86"/>
      <c r="G42" s="92"/>
      <c r="H42" s="92"/>
      <c r="I42" s="92"/>
      <c r="J42" s="92"/>
      <c r="K42" s="93">
        <v>32853</v>
      </c>
      <c r="L42" s="86"/>
      <c r="M42" s="92">
        <f>181027+14285</f>
        <v>195312</v>
      </c>
      <c r="N42" s="93"/>
      <c r="O42" s="58"/>
      <c r="P42" s="92"/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>
        <v>123189</v>
      </c>
      <c r="E43" s="88">
        <f t="shared" si="1"/>
        <v>111629</v>
      </c>
      <c r="F43" s="83">
        <v>3891</v>
      </c>
      <c r="G43" s="56"/>
      <c r="H43" s="56"/>
      <c r="I43" s="56"/>
      <c r="J43" s="56"/>
      <c r="K43" s="85">
        <v>4263</v>
      </c>
      <c r="L43" s="83"/>
      <c r="M43" s="56"/>
      <c r="N43" s="85"/>
      <c r="O43" s="52"/>
      <c r="P43" s="56"/>
      <c r="Q43" s="56">
        <v>103475</v>
      </c>
      <c r="R43" s="56"/>
    </row>
    <row r="44" spans="1:18" ht="15" customHeight="1">
      <c r="A44" s="12">
        <v>562.71</v>
      </c>
      <c r="B44" s="30" t="s">
        <v>44</v>
      </c>
      <c r="C44" s="46"/>
      <c r="D44" s="51">
        <v>57254</v>
      </c>
      <c r="E44" s="88">
        <f t="shared" si="1"/>
        <v>57254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>
        <v>34637</v>
      </c>
      <c r="Q44" s="56">
        <v>22617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>
        <v>8818</v>
      </c>
      <c r="E46" s="88">
        <f t="shared" si="1"/>
        <v>12479</v>
      </c>
      <c r="F46" s="83"/>
      <c r="G46" s="56"/>
      <c r="H46" s="56"/>
      <c r="I46" s="56"/>
      <c r="J46" s="56"/>
      <c r="K46" s="85"/>
      <c r="L46" s="83"/>
      <c r="M46" s="56">
        <f>4138+8341</f>
        <v>12479</v>
      </c>
      <c r="N46" s="85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48822</v>
      </c>
      <c r="E49" s="88">
        <f t="shared" si="1"/>
        <v>68218</v>
      </c>
      <c r="F49" s="83"/>
      <c r="G49" s="56"/>
      <c r="H49" s="56"/>
      <c r="I49" s="56"/>
      <c r="J49" s="56">
        <v>43732</v>
      </c>
      <c r="K49" s="85"/>
      <c r="L49" s="83">
        <v>9986</v>
      </c>
      <c r="M49" s="56"/>
      <c r="N49" s="85"/>
      <c r="O49" s="52"/>
      <c r="P49" s="56">
        <v>14500</v>
      </c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v>19890</v>
      </c>
      <c r="E50" s="88">
        <f t="shared" si="1"/>
        <v>27819</v>
      </c>
      <c r="F50" s="83"/>
      <c r="G50" s="56"/>
      <c r="H50" s="56"/>
      <c r="I50" s="56"/>
      <c r="J50" s="56"/>
      <c r="K50" s="85"/>
      <c r="L50" s="83">
        <v>27819</v>
      </c>
      <c r="M50" s="56"/>
      <c r="N50" s="85"/>
      <c r="O50" s="52"/>
      <c r="P50" s="56"/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>
        <v>391172</v>
      </c>
      <c r="E51" s="88">
        <f t="shared" si="1"/>
        <v>384211</v>
      </c>
      <c r="F51" s="83"/>
      <c r="G51" s="56"/>
      <c r="H51" s="56"/>
      <c r="I51" s="56"/>
      <c r="J51" s="56"/>
      <c r="K51" s="85">
        <f>18614+7211+45002</f>
        <v>70827</v>
      </c>
      <c r="L51" s="83"/>
      <c r="M51" s="56">
        <f>40455+28604+39854</f>
        <v>108913</v>
      </c>
      <c r="N51" s="85"/>
      <c r="O51" s="52"/>
      <c r="P51" s="56">
        <f>202000+2471</f>
        <v>204471</v>
      </c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2851758</v>
      </c>
      <c r="E55" s="96">
        <f t="shared" si="2"/>
        <v>2950691</v>
      </c>
      <c r="F55" s="97">
        <f t="shared" si="2"/>
        <v>38710</v>
      </c>
      <c r="G55" s="98">
        <f t="shared" si="2"/>
        <v>91892</v>
      </c>
      <c r="H55" s="98">
        <f t="shared" si="2"/>
        <v>75914</v>
      </c>
      <c r="I55" s="98">
        <f t="shared" si="2"/>
        <v>0</v>
      </c>
      <c r="J55" s="98">
        <f>SUM(J4:J54)</f>
        <v>43732</v>
      </c>
      <c r="K55" s="99">
        <f>SUM(K4:K54)</f>
        <v>269311</v>
      </c>
      <c r="L55" s="97">
        <f>SUM(L4:L54)</f>
        <v>351896</v>
      </c>
      <c r="M55" s="98">
        <f t="shared" si="2"/>
        <v>439807</v>
      </c>
      <c r="N55" s="99">
        <f t="shared" si="2"/>
        <v>3036</v>
      </c>
      <c r="O55" s="95">
        <f t="shared" si="2"/>
        <v>0</v>
      </c>
      <c r="P55" s="98">
        <f t="shared" si="2"/>
        <v>516232</v>
      </c>
      <c r="Q55" s="98">
        <f t="shared" si="2"/>
        <v>1119270</v>
      </c>
      <c r="R55" s="98">
        <f t="shared" si="2"/>
        <v>891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31.5</v>
      </c>
      <c r="E59" s="25"/>
    </row>
    <row r="60" spans="1:6" ht="12.75">
      <c r="A60" s="15"/>
      <c r="B60" s="27" t="s">
        <v>81</v>
      </c>
      <c r="D60" s="50">
        <v>79350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0.011638702977659851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2">
        <f>SUM(C71:C75)</f>
        <v>519559</v>
      </c>
      <c r="D70" s="63">
        <f>SUM(D71:D75)</f>
        <v>0.1760804503080804</v>
      </c>
      <c r="E70" s="2"/>
      <c r="F70" s="2"/>
      <c r="G70" s="2"/>
    </row>
    <row r="71" spans="2:7" ht="12.75">
      <c r="B71" s="33" t="s">
        <v>58</v>
      </c>
      <c r="C71" s="43">
        <f>F55</f>
        <v>38710</v>
      </c>
      <c r="D71" s="64">
        <f>F55/$E$55</f>
        <v>0.01311896094846936</v>
      </c>
      <c r="E71" s="2"/>
      <c r="F71" s="2"/>
      <c r="G71" s="2"/>
    </row>
    <row r="72" spans="2:7" ht="12.75">
      <c r="B72" s="33" t="s">
        <v>74</v>
      </c>
      <c r="C72" s="44">
        <f>G55</f>
        <v>91892</v>
      </c>
      <c r="D72" s="64">
        <f>G55/$E$55</f>
        <v>0.031142535765351236</v>
      </c>
      <c r="E72" s="2"/>
      <c r="F72" s="2"/>
      <c r="G72" s="2"/>
    </row>
    <row r="73" spans="2:7" ht="12.75">
      <c r="B73" s="33" t="s">
        <v>77</v>
      </c>
      <c r="C73" s="44">
        <f>H55</f>
        <v>75914</v>
      </c>
      <c r="D73" s="64">
        <f>H55/$E$55</f>
        <v>0.025727532974479536</v>
      </c>
      <c r="E73" s="2"/>
      <c r="F73" s="2"/>
      <c r="G73" s="2"/>
    </row>
    <row r="74" spans="2:7" ht="12.75">
      <c r="B74" s="33" t="s">
        <v>71</v>
      </c>
      <c r="C74" s="44">
        <f>J55</f>
        <v>43732</v>
      </c>
      <c r="D74" s="64">
        <f>J55/$E$55</f>
        <v>0.014820935164000569</v>
      </c>
      <c r="E74" s="2"/>
      <c r="F74" s="2"/>
      <c r="G74" s="2"/>
    </row>
    <row r="75" spans="2:5" ht="13.5" thickBot="1">
      <c r="B75" s="38" t="s">
        <v>70</v>
      </c>
      <c r="C75" s="42">
        <f>K55</f>
        <v>269311</v>
      </c>
      <c r="D75" s="65">
        <f>K55/$E$55</f>
        <v>0.09127048545577968</v>
      </c>
      <c r="E75" s="2"/>
    </row>
    <row r="76" spans="2:5" ht="13.5" thickTop="1">
      <c r="B76" s="36" t="s">
        <v>68</v>
      </c>
      <c r="C76" s="103">
        <f>SUM(C77:C79)</f>
        <v>794739</v>
      </c>
      <c r="D76" s="66">
        <f>SUM(D77:D79)</f>
        <v>0.2693399613853162</v>
      </c>
      <c r="E76" s="2"/>
    </row>
    <row r="77" spans="2:5" ht="12.75">
      <c r="B77" s="33" t="s">
        <v>66</v>
      </c>
      <c r="C77" s="44">
        <f>L55</f>
        <v>351896</v>
      </c>
      <c r="D77" s="64">
        <f>L55/$E$55</f>
        <v>0.11925884479262654</v>
      </c>
      <c r="E77" s="2"/>
    </row>
    <row r="78" spans="2:5" ht="18.75" customHeight="1">
      <c r="B78" s="33" t="s">
        <v>67</v>
      </c>
      <c r="C78" s="44">
        <f>M55</f>
        <v>439807</v>
      </c>
      <c r="D78" s="64">
        <f>M55/$E$55</f>
        <v>0.14905220505976396</v>
      </c>
      <c r="E78" s="2"/>
    </row>
    <row r="79" spans="2:5" ht="26.25" thickBot="1">
      <c r="B79" s="37" t="s">
        <v>72</v>
      </c>
      <c r="C79" s="42">
        <f>N55</f>
        <v>3036</v>
      </c>
      <c r="D79" s="65">
        <f>N55/$E$55</f>
        <v>0.0010289115329256773</v>
      </c>
      <c r="E79" s="2"/>
    </row>
    <row r="80" spans="2:5" ht="13.5" thickTop="1">
      <c r="B80" s="39" t="s">
        <v>69</v>
      </c>
      <c r="C80" s="104">
        <f>SUM(C81:C83)</f>
        <v>1636393</v>
      </c>
      <c r="D80" s="67">
        <f>SUM(D81:D83)</f>
        <v>0.5545795883066035</v>
      </c>
      <c r="E80" s="2"/>
    </row>
    <row r="81" spans="2:5" ht="12.75">
      <c r="B81" s="33" t="s">
        <v>59</v>
      </c>
      <c r="C81" s="44">
        <f>P55</f>
        <v>516232</v>
      </c>
      <c r="D81" s="64">
        <f>P55/$E$55</f>
        <v>0.174952917808066</v>
      </c>
      <c r="E81" s="2"/>
    </row>
    <row r="82" spans="2:5" ht="12.75">
      <c r="B82" s="33" t="s">
        <v>61</v>
      </c>
      <c r="C82" s="44">
        <f>Q55</f>
        <v>1119270</v>
      </c>
      <c r="D82" s="64">
        <f>Q55/$E$55</f>
        <v>0.3793247073312658</v>
      </c>
      <c r="E82" s="2"/>
    </row>
    <row r="83" spans="2:5" ht="13.5" thickBot="1">
      <c r="B83" s="34" t="s">
        <v>4</v>
      </c>
      <c r="C83" s="45">
        <f>R55</f>
        <v>891</v>
      </c>
      <c r="D83" s="68">
        <f>R55/$E$55</f>
        <v>0.00030196316727166617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2014-01-18T00:08:05Z</dcterms:modified>
  <cp:category/>
  <cp:version/>
  <cp:contentType/>
  <cp:contentStatus/>
</cp:coreProperties>
</file>