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San Juan" sheetId="1" r:id="rId1"/>
  </sheets>
  <definedNames>
    <definedName name="_xlnm.Print_Titles" localSheetId="0">'San Juan'!$1:$3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<sst xmlns="http://schemas.openxmlformats.org/spreadsheetml/2006/main" count="91" uniqueCount="82">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</sst>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25"/>
          <c:y val="0.12525"/>
          <c:w val="0.4145"/>
          <c:h val="0.81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('San Juan'!$B$70,'San Juan'!$B$76,'San Juan'!$B$81:$B$83)</c:f>
              <c:strCache/>
            </c:strRef>
          </c:cat>
          <c:val>
            <c:numRef>
              <c:f>('San Juan'!$C$70,'San Juan'!$C$76,'San Juan'!$C$81:$C$83)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58</xdr:row>
      <xdr:rowOff>0</xdr:rowOff>
    </xdr:from>
    <xdr:to>
      <xdr:col>17</xdr:col>
      <xdr:colOff>609600</xdr:colOff>
      <xdr:row>85</xdr:row>
      <xdr:rowOff>28575</xdr:rowOff>
    </xdr:to>
    <xdr:graphicFrame>
      <xdr:nvGraphicFramePr>
        <xdr:cNvPr id="1" name="Chart 2"/>
        <xdr:cNvGraphicFramePr/>
      </xdr:nvGraphicFramePr>
      <xdr:xfrm>
        <a:off x="4524375" y="11630025"/>
        <a:ext cx="87725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2" width="11.28125" style="0" bestFit="1" customWidth="1"/>
    <col min="13" max="13" width="9.8515625" style="0" customWidth="1"/>
    <col min="14" max="14" width="9.7109375" style="0" customWidth="1"/>
    <col min="15" max="15" width="7.8515625" style="0" hidden="1" customWidth="1"/>
    <col min="16" max="16" width="11.28125" style="0" bestFit="1" customWidth="1"/>
    <col min="17" max="17" width="12.8515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>
        <v>261793</v>
      </c>
      <c r="E8" s="88">
        <f t="shared" si="0"/>
        <v>261792</v>
      </c>
      <c r="F8" s="83"/>
      <c r="G8" s="56"/>
      <c r="H8" s="56"/>
      <c r="I8" s="56"/>
      <c r="J8" s="56"/>
      <c r="K8" s="85">
        <v>257133</v>
      </c>
      <c r="L8" s="83"/>
      <c r="M8" s="56"/>
      <c r="N8" s="85"/>
      <c r="O8" s="52"/>
      <c r="P8" s="56">
        <v>4659</v>
      </c>
      <c r="Q8" s="56"/>
      <c r="R8" s="56"/>
    </row>
    <row r="9" spans="1:18" ht="15" customHeight="1">
      <c r="A9" s="10">
        <v>555</v>
      </c>
      <c r="B9" s="30" t="s">
        <v>10</v>
      </c>
      <c r="C9" s="46"/>
      <c r="D9" s="51">
        <v>419084</v>
      </c>
      <c r="E9" s="88">
        <f t="shared" si="0"/>
        <v>419084</v>
      </c>
      <c r="F9" s="83"/>
      <c r="G9" s="56"/>
      <c r="H9" s="56"/>
      <c r="I9" s="56"/>
      <c r="J9" s="56"/>
      <c r="K9" s="85">
        <v>127369</v>
      </c>
      <c r="L9" s="83"/>
      <c r="M9" s="56">
        <v>5500</v>
      </c>
      <c r="N9" s="85"/>
      <c r="O9" s="52"/>
      <c r="P9" s="56">
        <v>286215</v>
      </c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>
        <v>760855</v>
      </c>
      <c r="E11" s="88">
        <f t="shared" si="0"/>
        <v>760855</v>
      </c>
      <c r="F11" s="83"/>
      <c r="G11" s="56"/>
      <c r="H11" s="56"/>
      <c r="I11" s="56"/>
      <c r="J11" s="56"/>
      <c r="K11" s="85"/>
      <c r="L11" s="83"/>
      <c r="M11" s="56">
        <v>10934</v>
      </c>
      <c r="N11" s="85"/>
      <c r="O11" s="52"/>
      <c r="P11" s="56">
        <f>15263+63113+671545</f>
        <v>749921</v>
      </c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>
        <v>297947</v>
      </c>
      <c r="E12" s="88">
        <f t="shared" si="0"/>
        <v>297946</v>
      </c>
      <c r="F12" s="83"/>
      <c r="G12" s="56"/>
      <c r="H12" s="56"/>
      <c r="I12" s="56"/>
      <c r="J12" s="56"/>
      <c r="K12" s="85">
        <f>12245+43372+68823+6918+30958</f>
        <v>162316</v>
      </c>
      <c r="L12" s="83"/>
      <c r="M12" s="56">
        <f>754+129876</f>
        <v>130630</v>
      </c>
      <c r="N12" s="85"/>
      <c r="O12" s="52"/>
      <c r="P12" s="56">
        <v>5000</v>
      </c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>
        <v>128953</v>
      </c>
      <c r="E13" s="104">
        <f t="shared" si="0"/>
        <v>128953</v>
      </c>
      <c r="F13" s="83"/>
      <c r="G13" s="56"/>
      <c r="H13" s="56"/>
      <c r="I13" s="56"/>
      <c r="J13" s="56"/>
      <c r="K13" s="85">
        <v>126658</v>
      </c>
      <c r="L13" s="83"/>
      <c r="M13" s="56"/>
      <c r="N13" s="85"/>
      <c r="O13" s="52"/>
      <c r="P13" s="56">
        <v>2295</v>
      </c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224855</v>
      </c>
      <c r="E14" s="88">
        <f aca="true" t="shared" si="1" ref="E14:E54">SUM(F14:R14)</f>
        <v>224855</v>
      </c>
      <c r="F14" s="84"/>
      <c r="G14" s="89">
        <v>32602</v>
      </c>
      <c r="H14" s="89">
        <v>5021</v>
      </c>
      <c r="I14" s="89"/>
      <c r="J14" s="89"/>
      <c r="K14" s="90"/>
      <c r="L14" s="84">
        <f>116+3086</f>
        <v>3202</v>
      </c>
      <c r="M14" s="89">
        <f>29851+4021</f>
        <v>33872</v>
      </c>
      <c r="N14" s="90"/>
      <c r="O14" s="54"/>
      <c r="P14" s="89">
        <f>2468+112151+3752</f>
        <v>118371</v>
      </c>
      <c r="Q14" s="89">
        <f>4639+17787+2742+6619</f>
        <v>31787</v>
      </c>
      <c r="R14" s="89"/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159748</v>
      </c>
      <c r="E17" s="88">
        <f t="shared" si="1"/>
        <v>159748</v>
      </c>
      <c r="F17" s="83"/>
      <c r="G17" s="56"/>
      <c r="H17" s="56"/>
      <c r="I17" s="56"/>
      <c r="J17" s="56"/>
      <c r="K17" s="85"/>
      <c r="L17" s="83">
        <v>20444</v>
      </c>
      <c r="M17" s="56">
        <f>124858+101</f>
        <v>124959</v>
      </c>
      <c r="N17" s="85"/>
      <c r="O17" s="52"/>
      <c r="P17" s="56">
        <f>5835+4743</f>
        <v>10578</v>
      </c>
      <c r="Q17" s="56">
        <f>1758+2009</f>
        <v>3767</v>
      </c>
      <c r="R17" s="56"/>
    </row>
    <row r="18" spans="1:18" ht="15" customHeight="1">
      <c r="A18" s="10">
        <v>562.24</v>
      </c>
      <c r="B18" s="30" t="s">
        <v>19</v>
      </c>
      <c r="C18" s="46"/>
      <c r="D18" s="51">
        <v>11683</v>
      </c>
      <c r="E18" s="88">
        <f t="shared" si="1"/>
        <v>11683</v>
      </c>
      <c r="F18" s="83"/>
      <c r="G18" s="56"/>
      <c r="H18" s="56"/>
      <c r="I18" s="56"/>
      <c r="J18" s="56"/>
      <c r="K18" s="85"/>
      <c r="L18" s="83"/>
      <c r="M18" s="56">
        <v>11683</v>
      </c>
      <c r="N18" s="85"/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v>70026</v>
      </c>
      <c r="E19" s="88">
        <f t="shared" si="1"/>
        <v>70027</v>
      </c>
      <c r="F19" s="83"/>
      <c r="G19" s="56">
        <v>2858</v>
      </c>
      <c r="H19" s="56"/>
      <c r="I19" s="56"/>
      <c r="J19" s="56"/>
      <c r="K19" s="85"/>
      <c r="L19" s="83">
        <v>10532</v>
      </c>
      <c r="M19" s="56">
        <v>22208</v>
      </c>
      <c r="N19" s="85"/>
      <c r="O19" s="52"/>
      <c r="P19" s="56">
        <v>34429</v>
      </c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133248</v>
      </c>
      <c r="E22" s="88">
        <f t="shared" si="1"/>
        <v>133248</v>
      </c>
      <c r="F22" s="83"/>
      <c r="G22" s="56">
        <v>2071</v>
      </c>
      <c r="H22" s="56"/>
      <c r="I22" s="56"/>
      <c r="J22" s="56"/>
      <c r="K22" s="85"/>
      <c r="L22" s="83">
        <v>95284</v>
      </c>
      <c r="M22" s="56"/>
      <c r="N22" s="85"/>
      <c r="O22" s="52"/>
      <c r="P22" s="56">
        <v>35893</v>
      </c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>
        <v>56831</v>
      </c>
      <c r="E23" s="88">
        <f t="shared" si="1"/>
        <v>56831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>
        <v>30051</v>
      </c>
      <c r="Q23" s="56">
        <v>26780</v>
      </c>
      <c r="R23" s="56"/>
    </row>
    <row r="24" spans="1:18" ht="15" customHeight="1">
      <c r="A24" s="10">
        <v>562.32</v>
      </c>
      <c r="B24" s="30" t="s">
        <v>25</v>
      </c>
      <c r="C24" s="46"/>
      <c r="D24" s="51">
        <v>119331</v>
      </c>
      <c r="E24" s="88">
        <f t="shared" si="1"/>
        <v>119331</v>
      </c>
      <c r="F24" s="83"/>
      <c r="G24" s="56"/>
      <c r="H24" s="56">
        <v>45866</v>
      </c>
      <c r="I24" s="56"/>
      <c r="J24" s="56"/>
      <c r="K24" s="85"/>
      <c r="L24" s="83">
        <f>3111+1673+6760+1956</f>
        <v>13500</v>
      </c>
      <c r="M24" s="56">
        <v>21847</v>
      </c>
      <c r="N24" s="85"/>
      <c r="O24" s="52"/>
      <c r="P24" s="56">
        <v>4421</v>
      </c>
      <c r="Q24" s="56">
        <v>33697</v>
      </c>
      <c r="R24" s="56"/>
    </row>
    <row r="25" spans="1:18" ht="15" customHeight="1">
      <c r="A25" s="10">
        <v>562.33</v>
      </c>
      <c r="B25" s="30" t="s">
        <v>26</v>
      </c>
      <c r="C25" s="46"/>
      <c r="D25" s="51">
        <v>1612</v>
      </c>
      <c r="E25" s="88">
        <f t="shared" si="1"/>
        <v>1612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>
        <v>1612</v>
      </c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5646</v>
      </c>
      <c r="E26" s="88">
        <f t="shared" si="1"/>
        <v>5646</v>
      </c>
      <c r="F26" s="83"/>
      <c r="G26" s="56"/>
      <c r="H26" s="56"/>
      <c r="I26" s="56"/>
      <c r="J26" s="56"/>
      <c r="K26" s="85"/>
      <c r="L26" s="83"/>
      <c r="M26" s="56"/>
      <c r="N26" s="85"/>
      <c r="O26" s="52"/>
      <c r="P26" s="56">
        <v>4615</v>
      </c>
      <c r="Q26" s="56">
        <v>1031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272</v>
      </c>
      <c r="E27" s="88">
        <f t="shared" si="1"/>
        <v>272</v>
      </c>
      <c r="F27" s="83"/>
      <c r="G27" s="56"/>
      <c r="H27" s="56"/>
      <c r="I27" s="56"/>
      <c r="J27" s="56"/>
      <c r="K27" s="85"/>
      <c r="L27" s="83"/>
      <c r="M27" s="56"/>
      <c r="N27" s="85"/>
      <c r="O27" s="52"/>
      <c r="P27" s="56">
        <v>272</v>
      </c>
      <c r="Q27" s="56"/>
      <c r="R27" s="56"/>
    </row>
    <row r="28" spans="1:18" ht="15" customHeight="1">
      <c r="A28" s="10">
        <v>562.39</v>
      </c>
      <c r="B28" s="30" t="s">
        <v>29</v>
      </c>
      <c r="C28" s="46"/>
      <c r="D28" s="51">
        <v>17123</v>
      </c>
      <c r="E28" s="88">
        <f t="shared" si="1"/>
        <v>17123</v>
      </c>
      <c r="F28" s="83"/>
      <c r="G28" s="56"/>
      <c r="H28" s="56"/>
      <c r="I28" s="56"/>
      <c r="J28" s="56"/>
      <c r="K28" s="85"/>
      <c r="L28" s="83"/>
      <c r="M28" s="56"/>
      <c r="N28" s="85"/>
      <c r="O28" s="52"/>
      <c r="P28" s="56">
        <v>17123</v>
      </c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>
        <v>3287</v>
      </c>
      <c r="E31" s="88">
        <f t="shared" si="1"/>
        <v>3287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>
        <v>3287</v>
      </c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3718</v>
      </c>
      <c r="E32" s="88">
        <f t="shared" si="1"/>
        <v>3719</v>
      </c>
      <c r="F32" s="83">
        <v>2768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951</v>
      </c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f>4620+73427</f>
        <v>78047</v>
      </c>
      <c r="E34" s="88">
        <f t="shared" si="1"/>
        <v>78047</v>
      </c>
      <c r="F34" s="83"/>
      <c r="G34" s="56"/>
      <c r="H34" s="56"/>
      <c r="I34" s="56"/>
      <c r="J34" s="56">
        <v>4620</v>
      </c>
      <c r="K34" s="85"/>
      <c r="L34" s="83"/>
      <c r="M34" s="56"/>
      <c r="N34" s="85"/>
      <c r="O34" s="52"/>
      <c r="P34" s="56">
        <v>73427</v>
      </c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41262</v>
      </c>
      <c r="E35" s="88">
        <f t="shared" si="1"/>
        <v>41262</v>
      </c>
      <c r="F35" s="83">
        <v>2500</v>
      </c>
      <c r="G35" s="56"/>
      <c r="H35" s="56"/>
      <c r="I35" s="56"/>
      <c r="J35" s="56"/>
      <c r="K35" s="85"/>
      <c r="L35" s="83">
        <f>2500+1000+5000</f>
        <v>8500</v>
      </c>
      <c r="M35" s="56"/>
      <c r="N35" s="85"/>
      <c r="O35" s="52"/>
      <c r="P35" s="56">
        <v>3100</v>
      </c>
      <c r="Q35" s="56">
        <f>14621+1745+915+9881</f>
        <v>27162</v>
      </c>
      <c r="R35" s="56"/>
    </row>
    <row r="36" spans="1:18" ht="15" customHeight="1">
      <c r="A36" s="10">
        <v>562.53</v>
      </c>
      <c r="B36" s="30" t="s">
        <v>36</v>
      </c>
      <c r="C36" s="46"/>
      <c r="D36" s="51">
        <v>46383</v>
      </c>
      <c r="E36" s="88">
        <f t="shared" si="1"/>
        <v>46382</v>
      </c>
      <c r="F36" s="83"/>
      <c r="G36" s="56"/>
      <c r="H36" s="56"/>
      <c r="I36" s="56"/>
      <c r="J36" s="56"/>
      <c r="K36" s="85">
        <v>38626</v>
      </c>
      <c r="L36" s="83"/>
      <c r="M36" s="56"/>
      <c r="N36" s="85"/>
      <c r="O36" s="52"/>
      <c r="P36" s="56">
        <v>4621</v>
      </c>
      <c r="Q36" s="56">
        <v>3135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236345</v>
      </c>
      <c r="E37" s="88">
        <f t="shared" si="1"/>
        <v>236345</v>
      </c>
      <c r="F37" s="83">
        <v>47912</v>
      </c>
      <c r="G37" s="56"/>
      <c r="H37" s="56"/>
      <c r="I37" s="56"/>
      <c r="J37" s="56"/>
      <c r="K37" s="85"/>
      <c r="L37" s="83">
        <v>47731</v>
      </c>
      <c r="M37" s="56"/>
      <c r="N37" s="85"/>
      <c r="O37" s="52"/>
      <c r="P37" s="56"/>
      <c r="Q37" s="56">
        <f>85857+10240+1350+40105+3150</f>
        <v>140702</v>
      </c>
      <c r="R37" s="56"/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55175</v>
      </c>
      <c r="E39" s="88">
        <f t="shared" si="1"/>
        <v>55175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45963+9212</f>
        <v>55175</v>
      </c>
      <c r="R39" s="56"/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2961</v>
      </c>
      <c r="E41" s="88">
        <f t="shared" si="1"/>
        <v>2961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2961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15018</v>
      </c>
      <c r="E42" s="91">
        <f t="shared" si="1"/>
        <v>15018</v>
      </c>
      <c r="F42" s="86">
        <v>10000</v>
      </c>
      <c r="G42" s="92"/>
      <c r="H42" s="92"/>
      <c r="I42" s="92"/>
      <c r="J42" s="92"/>
      <c r="K42" s="93"/>
      <c r="L42" s="86"/>
      <c r="M42" s="92"/>
      <c r="N42" s="93"/>
      <c r="O42" s="58"/>
      <c r="P42" s="92">
        <v>5018</v>
      </c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>
        <v>39582</v>
      </c>
      <c r="E43" s="88">
        <f t="shared" si="1"/>
        <v>39582</v>
      </c>
      <c r="F43" s="83"/>
      <c r="G43" s="56"/>
      <c r="H43" s="56"/>
      <c r="I43" s="56"/>
      <c r="J43" s="56"/>
      <c r="K43" s="85">
        <v>29514</v>
      </c>
      <c r="L43" s="83"/>
      <c r="M43" s="56"/>
      <c r="N43" s="85"/>
      <c r="O43" s="52"/>
      <c r="P43" s="56">
        <v>10068</v>
      </c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1658</v>
      </c>
      <c r="E44" s="88">
        <f t="shared" si="1"/>
        <v>1658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1658</v>
      </c>
      <c r="R44" s="56"/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33063</v>
      </c>
      <c r="E49" s="88">
        <f t="shared" si="1"/>
        <v>33063</v>
      </c>
      <c r="F49" s="83"/>
      <c r="G49" s="56"/>
      <c r="H49" s="56">
        <v>9113</v>
      </c>
      <c r="I49" s="56"/>
      <c r="J49" s="56">
        <v>20819</v>
      </c>
      <c r="K49" s="85"/>
      <c r="L49" s="83"/>
      <c r="M49" s="56"/>
      <c r="N49" s="85"/>
      <c r="O49" s="52"/>
      <c r="P49" s="56">
        <v>3131</v>
      </c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21850</v>
      </c>
      <c r="E50" s="88">
        <f t="shared" si="1"/>
        <v>21850</v>
      </c>
      <c r="F50" s="83"/>
      <c r="G50" s="56"/>
      <c r="H50" s="56"/>
      <c r="I50" s="56"/>
      <c r="J50" s="56"/>
      <c r="K50" s="85"/>
      <c r="L50" s="83">
        <v>11171</v>
      </c>
      <c r="M50" s="56"/>
      <c r="N50" s="85"/>
      <c r="O50" s="52"/>
      <c r="P50" s="56">
        <v>10679</v>
      </c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>
        <f>213015+204604</f>
        <v>417619</v>
      </c>
      <c r="E51" s="88">
        <f t="shared" si="1"/>
        <v>417619</v>
      </c>
      <c r="F51" s="83"/>
      <c r="G51" s="56"/>
      <c r="H51" s="56"/>
      <c r="I51" s="56"/>
      <c r="J51" s="56"/>
      <c r="K51" s="85">
        <v>9017</v>
      </c>
      <c r="L51" s="83"/>
      <c r="M51" s="56">
        <f>116725+46919</f>
        <v>163644</v>
      </c>
      <c r="N51" s="85"/>
      <c r="O51" s="52"/>
      <c r="P51" s="56">
        <v>87273</v>
      </c>
      <c r="Q51" s="56">
        <f>28050+129635</f>
        <v>157685</v>
      </c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>
        <v>56138</v>
      </c>
      <c r="E54" s="100">
        <f t="shared" si="1"/>
        <v>56138</v>
      </c>
      <c r="F54" s="86"/>
      <c r="G54" s="92"/>
      <c r="H54" s="92"/>
      <c r="I54" s="92"/>
      <c r="J54" s="92"/>
      <c r="K54" s="93">
        <v>29317</v>
      </c>
      <c r="L54" s="86">
        <v>26821</v>
      </c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3721113</v>
      </c>
      <c r="E55" s="96">
        <f t="shared" si="2"/>
        <v>3721112</v>
      </c>
      <c r="F55" s="97">
        <f t="shared" si="2"/>
        <v>63180</v>
      </c>
      <c r="G55" s="98">
        <f t="shared" si="2"/>
        <v>37531</v>
      </c>
      <c r="H55" s="98">
        <f t="shared" si="2"/>
        <v>60000</v>
      </c>
      <c r="I55" s="98">
        <f t="shared" si="2"/>
        <v>0</v>
      </c>
      <c r="J55" s="98">
        <f>SUM(J4:J54)</f>
        <v>25439</v>
      </c>
      <c r="K55" s="99">
        <f>SUM(K4:K54)</f>
        <v>779950</v>
      </c>
      <c r="L55" s="97">
        <f>SUM(L4:L54)</f>
        <v>237185</v>
      </c>
      <c r="M55" s="98">
        <f t="shared" si="2"/>
        <v>525277</v>
      </c>
      <c r="N55" s="99">
        <f t="shared" si="2"/>
        <v>0</v>
      </c>
      <c r="O55" s="95">
        <f t="shared" si="2"/>
        <v>0</v>
      </c>
      <c r="P55" s="98">
        <f t="shared" si="2"/>
        <v>1507010</v>
      </c>
      <c r="Q55" s="98">
        <f t="shared" si="2"/>
        <v>485540</v>
      </c>
      <c r="R55" s="98">
        <f t="shared" si="2"/>
        <v>0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24.5</v>
      </c>
      <c r="E59" s="22"/>
    </row>
    <row r="60" spans="1:6" ht="12.75">
      <c r="A60" s="13"/>
      <c r="B60" s="27" t="s">
        <v>81</v>
      </c>
      <c r="D60" s="50">
        <v>15925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0.0023358077494547336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966100</v>
      </c>
      <c r="D70" s="63">
        <f>SUM(D71:D75)</f>
        <v>0.25962669223608426</v>
      </c>
      <c r="E70" s="1"/>
      <c r="F70" s="1"/>
      <c r="G70" s="1"/>
    </row>
    <row r="71" spans="2:7" ht="12.75">
      <c r="B71" s="33" t="s">
        <v>58</v>
      </c>
      <c r="C71" s="43">
        <f>F55</f>
        <v>63180</v>
      </c>
      <c r="D71" s="64">
        <f>F55/$E$55</f>
        <v>0.01697879558583563</v>
      </c>
      <c r="E71" s="1"/>
      <c r="F71" s="1"/>
      <c r="G71" s="1"/>
    </row>
    <row r="72" spans="2:7" ht="12.75">
      <c r="B72" s="33" t="s">
        <v>74</v>
      </c>
      <c r="C72" s="44">
        <f>G55</f>
        <v>37531</v>
      </c>
      <c r="D72" s="64">
        <f>G55/$E$55</f>
        <v>0.01008596355068055</v>
      </c>
      <c r="E72" s="1"/>
      <c r="F72" s="1"/>
      <c r="G72" s="1"/>
    </row>
    <row r="73" spans="2:7" ht="12.75">
      <c r="B73" s="33" t="s">
        <v>77</v>
      </c>
      <c r="C73" s="44">
        <f>H55</f>
        <v>60000</v>
      </c>
      <c r="D73" s="64">
        <f>H55/$E$55</f>
        <v>0.01612421233222757</v>
      </c>
      <c r="E73" s="1"/>
      <c r="F73" s="1"/>
      <c r="G73" s="1"/>
    </row>
    <row r="74" spans="2:7" ht="12.75">
      <c r="B74" s="33" t="s">
        <v>71</v>
      </c>
      <c r="C74" s="44">
        <f>J55</f>
        <v>25439</v>
      </c>
      <c r="D74" s="64">
        <f>J55/$E$55</f>
        <v>0.006836397291992286</v>
      </c>
      <c r="E74" s="1"/>
      <c r="F74" s="1"/>
      <c r="G74" s="1"/>
    </row>
    <row r="75" spans="2:5" ht="13.5" thickBot="1">
      <c r="B75" s="38" t="s">
        <v>70</v>
      </c>
      <c r="C75" s="42">
        <f>K55</f>
        <v>779950</v>
      </c>
      <c r="D75" s="65">
        <f>K55/$E$55</f>
        <v>0.20960132347534824</v>
      </c>
      <c r="E75" s="1"/>
    </row>
    <row r="76" spans="2:5" ht="13.5" thickTop="1">
      <c r="B76" s="36" t="s">
        <v>68</v>
      </c>
      <c r="C76" s="102">
        <f>SUM(C77:C79)</f>
        <v>762462</v>
      </c>
      <c r="D76" s="66">
        <f>SUM(D77:D79)</f>
        <v>0.2049016530542483</v>
      </c>
      <c r="E76" s="1"/>
    </row>
    <row r="77" spans="2:5" ht="12.75">
      <c r="B77" s="33" t="s">
        <v>66</v>
      </c>
      <c r="C77" s="44">
        <f>L55</f>
        <v>237185</v>
      </c>
      <c r="D77" s="64">
        <f>L55/$E$55</f>
        <v>0.0637403550336566</v>
      </c>
      <c r="E77" s="1"/>
    </row>
    <row r="78" spans="2:5" ht="18.75" customHeight="1">
      <c r="B78" s="33" t="s">
        <v>67</v>
      </c>
      <c r="C78" s="44">
        <f>M55</f>
        <v>525277</v>
      </c>
      <c r="D78" s="64">
        <f>M55/$E$55</f>
        <v>0.14116129802059169</v>
      </c>
      <c r="E78" s="1"/>
    </row>
    <row r="79" spans="2:5" ht="26.25" thickBot="1">
      <c r="B79" s="37" t="s">
        <v>72</v>
      </c>
      <c r="C79" s="42">
        <f>N55</f>
        <v>0</v>
      </c>
      <c r="D79" s="65">
        <f>N55/$E$55</f>
        <v>0</v>
      </c>
      <c r="E79" s="1"/>
    </row>
    <row r="80" spans="2:5" ht="13.5" thickTop="1">
      <c r="B80" s="39" t="s">
        <v>69</v>
      </c>
      <c r="C80" s="103">
        <f>SUM(C81:C83)</f>
        <v>1992550</v>
      </c>
      <c r="D80" s="67">
        <f>SUM(D81:D83)</f>
        <v>0.5354716547096674</v>
      </c>
      <c r="E80" s="1"/>
    </row>
    <row r="81" spans="2:5" ht="12.75">
      <c r="B81" s="33" t="s">
        <v>59</v>
      </c>
      <c r="C81" s="44">
        <f>P55</f>
        <v>1507010</v>
      </c>
      <c r="D81" s="64">
        <f>P55/$E$55</f>
        <v>0.40498915377983785</v>
      </c>
      <c r="E81" s="1"/>
    </row>
    <row r="82" spans="2:5" ht="12.75">
      <c r="B82" s="33" t="s">
        <v>61</v>
      </c>
      <c r="C82" s="44">
        <f>Q55</f>
        <v>485540</v>
      </c>
      <c r="D82" s="64">
        <f>Q55/$E$55</f>
        <v>0.13048250092982958</v>
      </c>
      <c r="E82" s="1"/>
    </row>
    <row r="83" spans="2:5" ht="13.5" thickBot="1">
      <c r="B83" s="34" t="s">
        <v>4</v>
      </c>
      <c r="C83" s="45">
        <f>R55</f>
        <v>0</v>
      </c>
      <c r="D83" s="68">
        <f>R55/$E$55</f>
        <v>0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2014-01-18T00:27:44Z</dcterms:modified>
  <cp:category/>
  <cp:version/>
  <cp:contentType/>
  <cp:contentStatus/>
</cp:coreProperties>
</file>