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Skagit" sheetId="1" r:id="rId1"/>
  </sheets>
  <definedNames>
    <definedName name="_xlnm.Print_Titles" localSheetId="0">'Skagit'!$1:$3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<sst xmlns="http://schemas.openxmlformats.org/spreadsheetml/2006/main" count="91" uniqueCount="82">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</sst>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"/>
          <c:y val="0.1275"/>
          <c:w val="0.42"/>
          <c:h val="0.8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(Skagit!$B$70,Skagit!$B$76,Skagit!$B$81:$B$83)</c:f>
              <c:strCache/>
            </c:strRef>
          </c:cat>
          <c:val>
            <c:numRef>
              <c:f>(Skagit!$C$70,Skagit!$C$76,Skagit!$C$81:$C$83)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0.05925</cdr:y>
    </cdr:from>
    <cdr:to>
      <cdr:x>0.406</cdr:x>
      <cdr:y>0.31675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123825" y="276225"/>
          <a:ext cx="343852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56</xdr:row>
      <xdr:rowOff>152400</xdr:rowOff>
    </xdr:from>
    <xdr:to>
      <xdr:col>17</xdr:col>
      <xdr:colOff>400050</xdr:colOff>
      <xdr:row>84</xdr:row>
      <xdr:rowOff>95250</xdr:rowOff>
    </xdr:to>
    <xdr:graphicFrame>
      <xdr:nvGraphicFramePr>
        <xdr:cNvPr id="1" name="Chart 2"/>
        <xdr:cNvGraphicFramePr/>
      </xdr:nvGraphicFramePr>
      <xdr:xfrm>
        <a:off x="4552950" y="11458575"/>
        <a:ext cx="87915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52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1.28125" style="0" bestFit="1" customWidth="1"/>
    <col min="12" max="12" width="11.00390625" style="0" customWidth="1"/>
    <col min="13" max="13" width="10.421875" style="0" customWidth="1"/>
    <col min="14" max="14" width="10.57421875" style="0" customWidth="1"/>
    <col min="15" max="15" width="7.8515625" style="0" hidden="1" customWidth="1"/>
    <col min="16" max="16" width="12.8515625" style="0" bestFit="1" customWidth="1"/>
    <col min="17" max="17" width="14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72</v>
      </c>
      <c r="E1" s="1"/>
    </row>
    <row r="2" spans="1:18" ht="15" customHeight="1">
      <c r="A2" s="2"/>
      <c r="B2" s="3"/>
      <c r="C2" s="4"/>
      <c r="D2" s="5"/>
      <c r="E2" s="32"/>
      <c r="F2" s="105" t="s">
        <v>64</v>
      </c>
      <c r="G2" s="106"/>
      <c r="H2" s="106"/>
      <c r="I2" s="106"/>
      <c r="J2" s="106"/>
      <c r="K2" s="106"/>
      <c r="L2" s="105" t="s">
        <v>67</v>
      </c>
      <c r="M2" s="106"/>
      <c r="N2" s="106"/>
      <c r="O2" s="77"/>
      <c r="P2" s="105" t="s">
        <v>68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2397.63</v>
      </c>
      <c r="E8" s="88">
        <f t="shared" si="0"/>
        <v>2397.63</v>
      </c>
      <c r="F8" s="83"/>
      <c r="G8" s="56"/>
      <c r="H8" s="56"/>
      <c r="I8" s="56"/>
      <c r="J8" s="56"/>
      <c r="K8" s="85">
        <v>1354.12</v>
      </c>
      <c r="L8" s="83"/>
      <c r="M8" s="56"/>
      <c r="N8" s="85"/>
      <c r="O8" s="52"/>
      <c r="P8" s="56">
        <v>1043.51</v>
      </c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1346264.23</v>
      </c>
      <c r="E14" s="88">
        <f aca="true" t="shared" si="1" ref="E14:E54">SUM(F14:R14)</f>
        <v>1346264.23</v>
      </c>
      <c r="F14" s="84"/>
      <c r="G14" s="89">
        <v>223927</v>
      </c>
      <c r="H14" s="89"/>
      <c r="I14" s="89"/>
      <c r="J14" s="89"/>
      <c r="K14" s="90"/>
      <c r="L14" s="84"/>
      <c r="M14" s="89">
        <v>87427.79</v>
      </c>
      <c r="N14" s="90"/>
      <c r="O14" s="54"/>
      <c r="P14" s="89">
        <v>1027006.19</v>
      </c>
      <c r="Q14" s="89">
        <f>1772.62+4958.9</f>
        <v>6731.5199999999995</v>
      </c>
      <c r="R14" s="89">
        <f>879.84+291.89</f>
        <v>1171.73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210223.87</v>
      </c>
      <c r="E17" s="88">
        <f t="shared" si="1"/>
        <v>210223.87</v>
      </c>
      <c r="F17" s="83"/>
      <c r="G17" s="56"/>
      <c r="H17" s="56"/>
      <c r="I17" s="56"/>
      <c r="J17" s="56">
        <v>12592</v>
      </c>
      <c r="K17" s="85">
        <f>12102.23+1641.67</f>
        <v>13743.9</v>
      </c>
      <c r="L17" s="83">
        <v>96431.3</v>
      </c>
      <c r="M17" s="56">
        <f>9143.66+13377.01</f>
        <v>22520.67</v>
      </c>
      <c r="N17" s="85">
        <f>1325+9660.34</f>
        <v>10985.34</v>
      </c>
      <c r="O17" s="52"/>
      <c r="P17" s="56">
        <v>48545.66</v>
      </c>
      <c r="Q17" s="56">
        <f>5125+280</f>
        <v>5405</v>
      </c>
      <c r="R17" s="56"/>
    </row>
    <row r="18" spans="1:18" ht="15" customHeight="1">
      <c r="A18" s="10">
        <v>562.24</v>
      </c>
      <c r="B18" s="30" t="s">
        <v>19</v>
      </c>
      <c r="C18" s="46"/>
      <c r="D18" s="51">
        <v>30274.32</v>
      </c>
      <c r="E18" s="88">
        <f t="shared" si="1"/>
        <v>30274.32</v>
      </c>
      <c r="F18" s="83"/>
      <c r="G18" s="56"/>
      <c r="H18" s="56"/>
      <c r="I18" s="56"/>
      <c r="J18" s="56"/>
      <c r="K18" s="85">
        <v>15000</v>
      </c>
      <c r="L18" s="83"/>
      <c r="M18" s="56">
        <v>15000</v>
      </c>
      <c r="N18" s="85"/>
      <c r="O18" s="52"/>
      <c r="P18" s="56">
        <v>274.32</v>
      </c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26482.64</v>
      </c>
      <c r="E19" s="88">
        <f t="shared" si="1"/>
        <v>26482.64</v>
      </c>
      <c r="F19" s="83"/>
      <c r="G19" s="56"/>
      <c r="H19" s="56"/>
      <c r="I19" s="56"/>
      <c r="J19" s="56"/>
      <c r="K19" s="85"/>
      <c r="L19" s="83">
        <v>25827.7</v>
      </c>
      <c r="M19" s="56"/>
      <c r="N19" s="85"/>
      <c r="O19" s="52"/>
      <c r="P19" s="56">
        <v>654.94</v>
      </c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>
        <v>94678.97</v>
      </c>
      <c r="E20" s="88">
        <f t="shared" si="1"/>
        <v>94678.97</v>
      </c>
      <c r="F20" s="83"/>
      <c r="G20" s="56"/>
      <c r="H20" s="56"/>
      <c r="I20" s="56"/>
      <c r="J20" s="56"/>
      <c r="K20" s="85"/>
      <c r="L20" s="83"/>
      <c r="M20" s="56"/>
      <c r="N20" s="85">
        <v>56536.44</v>
      </c>
      <c r="O20" s="52"/>
      <c r="P20" s="56">
        <v>39627.65</v>
      </c>
      <c r="Q20" s="56">
        <f>-1934.37+70</f>
        <v>-1864.37</v>
      </c>
      <c r="R20" s="56">
        <v>379.25</v>
      </c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101328.99</v>
      </c>
      <c r="E22" s="88">
        <f t="shared" si="1"/>
        <v>101328.99</v>
      </c>
      <c r="F22" s="83"/>
      <c r="G22" s="56"/>
      <c r="H22" s="56"/>
      <c r="I22" s="56"/>
      <c r="J22" s="56"/>
      <c r="K22" s="85"/>
      <c r="L22" s="83">
        <f>98036+135</f>
        <v>98171</v>
      </c>
      <c r="M22" s="56"/>
      <c r="N22" s="85"/>
      <c r="O22" s="52"/>
      <c r="P22" s="56">
        <v>3157.99</v>
      </c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>
        <v>4561.33</v>
      </c>
      <c r="E23" s="88">
        <f t="shared" si="1"/>
        <v>4561.33</v>
      </c>
      <c r="F23" s="83"/>
      <c r="G23" s="56"/>
      <c r="H23" s="56"/>
      <c r="I23" s="56"/>
      <c r="J23" s="56"/>
      <c r="K23" s="85"/>
      <c r="L23" s="83"/>
      <c r="M23" s="56"/>
      <c r="N23" s="85">
        <v>826.35</v>
      </c>
      <c r="O23" s="52"/>
      <c r="P23" s="56">
        <v>3734.98</v>
      </c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295769.65</v>
      </c>
      <c r="E24" s="88">
        <f t="shared" si="1"/>
        <v>295769.65</v>
      </c>
      <c r="F24" s="83"/>
      <c r="G24" s="56"/>
      <c r="H24" s="56"/>
      <c r="I24" s="56"/>
      <c r="J24" s="56"/>
      <c r="K24" s="85"/>
      <c r="L24" s="83">
        <v>53853.23</v>
      </c>
      <c r="M24" s="56"/>
      <c r="N24" s="85">
        <f>26182.41+4156.33</f>
        <v>30338.739999999998</v>
      </c>
      <c r="O24" s="52"/>
      <c r="P24" s="56">
        <v>18546.1</v>
      </c>
      <c r="Q24" s="56">
        <f>87843.58+90072+35+14081</f>
        <v>192031.58000000002</v>
      </c>
      <c r="R24" s="56">
        <v>1000</v>
      </c>
    </row>
    <row r="25" spans="1:18" ht="15" customHeight="1">
      <c r="A25" s="10">
        <v>562.33</v>
      </c>
      <c r="B25" s="30" t="s">
        <v>26</v>
      </c>
      <c r="C25" s="46"/>
      <c r="D25" s="51">
        <v>52492.76</v>
      </c>
      <c r="E25" s="88">
        <f t="shared" si="1"/>
        <v>52492.759999999995</v>
      </c>
      <c r="F25" s="83"/>
      <c r="G25" s="56"/>
      <c r="H25" s="56">
        <v>7990</v>
      </c>
      <c r="I25" s="56"/>
      <c r="J25" s="56">
        <v>2783.51</v>
      </c>
      <c r="K25" s="85"/>
      <c r="L25" s="83"/>
      <c r="M25" s="56"/>
      <c r="N25" s="85">
        <v>845.31</v>
      </c>
      <c r="O25" s="52"/>
      <c r="P25" s="56">
        <v>38024.53</v>
      </c>
      <c r="Q25" s="56">
        <f>2009.96+839.45</f>
        <v>2849.41</v>
      </c>
      <c r="R25" s="56"/>
    </row>
    <row r="26" spans="1:18" ht="15" customHeight="1">
      <c r="A26" s="10">
        <v>562.34</v>
      </c>
      <c r="B26" s="30" t="s">
        <v>27</v>
      </c>
      <c r="C26" s="46"/>
      <c r="D26" s="51">
        <v>166636.76</v>
      </c>
      <c r="E26" s="88">
        <f t="shared" si="1"/>
        <v>166636.75999999998</v>
      </c>
      <c r="F26" s="83"/>
      <c r="G26" s="56"/>
      <c r="H26" s="56"/>
      <c r="I26" s="56"/>
      <c r="J26" s="56">
        <v>114930.49</v>
      </c>
      <c r="K26" s="85"/>
      <c r="L26" s="83">
        <v>2761.05</v>
      </c>
      <c r="M26" s="56"/>
      <c r="N26" s="85">
        <v>5303.51</v>
      </c>
      <c r="O26" s="52"/>
      <c r="P26" s="56">
        <v>22539.66</v>
      </c>
      <c r="Q26" s="56">
        <f>300+20590.05+192</f>
        <v>21082.05</v>
      </c>
      <c r="R26" s="56">
        <v>20</v>
      </c>
    </row>
    <row r="27" spans="1:18" ht="15" customHeight="1">
      <c r="A27" s="10">
        <v>562.35</v>
      </c>
      <c r="B27" s="30" t="s">
        <v>28</v>
      </c>
      <c r="C27" s="46"/>
      <c r="D27" s="51">
        <v>8418.26</v>
      </c>
      <c r="E27" s="88">
        <f t="shared" si="1"/>
        <v>8418.259999999998</v>
      </c>
      <c r="F27" s="83"/>
      <c r="G27" s="56"/>
      <c r="H27" s="56"/>
      <c r="I27" s="56"/>
      <c r="J27" s="56"/>
      <c r="K27" s="85"/>
      <c r="L27" s="83"/>
      <c r="M27" s="56"/>
      <c r="N27" s="85">
        <v>93.26</v>
      </c>
      <c r="O27" s="52"/>
      <c r="P27" s="56">
        <v>6871.45</v>
      </c>
      <c r="Q27" s="56">
        <f>878+463</f>
        <v>1341</v>
      </c>
      <c r="R27" s="56">
        <v>112.55</v>
      </c>
    </row>
    <row r="28" spans="1:18" ht="15" customHeight="1">
      <c r="A28" s="10">
        <v>562.39</v>
      </c>
      <c r="B28" s="30" t="s">
        <v>29</v>
      </c>
      <c r="C28" s="46"/>
      <c r="D28" s="51">
        <v>116612.18</v>
      </c>
      <c r="E28" s="88">
        <f t="shared" si="1"/>
        <v>116612.18</v>
      </c>
      <c r="F28" s="83"/>
      <c r="G28" s="56"/>
      <c r="H28" s="56">
        <v>87886</v>
      </c>
      <c r="I28" s="56"/>
      <c r="J28" s="56"/>
      <c r="K28" s="85"/>
      <c r="L28" s="83"/>
      <c r="M28" s="56"/>
      <c r="N28" s="85"/>
      <c r="O28" s="52"/>
      <c r="P28" s="56">
        <v>28726.18</v>
      </c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>
        <v>137.84</v>
      </c>
      <c r="E29" s="88">
        <f t="shared" si="1"/>
        <v>137.84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>
        <v>134.84</v>
      </c>
      <c r="Q29" s="56">
        <v>3</v>
      </c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/>
      <c r="E32" s="88">
        <f t="shared" si="1"/>
        <v>0</v>
      </c>
      <c r="F32" s="83"/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111599.74</v>
      </c>
      <c r="E35" s="88">
        <f t="shared" si="1"/>
        <v>111599.73999999999</v>
      </c>
      <c r="F35" s="83"/>
      <c r="G35" s="56"/>
      <c r="H35" s="56"/>
      <c r="I35" s="56"/>
      <c r="J35" s="56"/>
      <c r="K35" s="85"/>
      <c r="L35" s="83">
        <v>2097</v>
      </c>
      <c r="M35" s="56"/>
      <c r="N35" s="85"/>
      <c r="O35" s="52"/>
      <c r="P35" s="56">
        <v>60156.17</v>
      </c>
      <c r="Q35" s="56">
        <f>1700+20682.5+10412.5+16551.57</f>
        <v>49346.57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342531.83</v>
      </c>
      <c r="E36" s="88">
        <f t="shared" si="1"/>
        <v>342531.82999999996</v>
      </c>
      <c r="F36" s="83"/>
      <c r="G36" s="56"/>
      <c r="H36" s="56"/>
      <c r="I36" s="56"/>
      <c r="J36" s="56"/>
      <c r="K36" s="85">
        <f>106610.12+38028.53+85255.57</f>
        <v>229894.22</v>
      </c>
      <c r="L36" s="83"/>
      <c r="M36" s="56"/>
      <c r="N36" s="85"/>
      <c r="O36" s="52"/>
      <c r="P36" s="56">
        <v>492.99</v>
      </c>
      <c r="Q36" s="56">
        <f>3500+1110+5650+101884.62</f>
        <v>112144.62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552008.36</v>
      </c>
      <c r="E37" s="88">
        <f t="shared" si="1"/>
        <v>552008.36</v>
      </c>
      <c r="F37" s="83">
        <v>30501.02</v>
      </c>
      <c r="G37" s="56"/>
      <c r="H37" s="56"/>
      <c r="I37" s="56"/>
      <c r="J37" s="56"/>
      <c r="K37" s="85"/>
      <c r="L37" s="83">
        <v>149463.17</v>
      </c>
      <c r="M37" s="56"/>
      <c r="N37" s="85"/>
      <c r="O37" s="52"/>
      <c r="P37" s="56">
        <v>1114.04</v>
      </c>
      <c r="Q37" s="56">
        <f>19143.75+100575+251211.38</f>
        <v>370930.13</v>
      </c>
      <c r="R37" s="56"/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294288.87</v>
      </c>
      <c r="E39" s="88">
        <f t="shared" si="1"/>
        <v>294288.87</v>
      </c>
      <c r="F39" s="83">
        <v>3085.01</v>
      </c>
      <c r="G39" s="56"/>
      <c r="H39" s="56"/>
      <c r="I39" s="56"/>
      <c r="J39" s="56"/>
      <c r="K39" s="85"/>
      <c r="L39" s="83"/>
      <c r="M39" s="56"/>
      <c r="N39" s="85">
        <v>2500</v>
      </c>
      <c r="O39" s="52"/>
      <c r="P39" s="56">
        <v>230.37</v>
      </c>
      <c r="Q39" s="56">
        <f>204541+57891.49+24921+1120</f>
        <v>288473.49</v>
      </c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16970.39</v>
      </c>
      <c r="E41" s="88">
        <f t="shared" si="1"/>
        <v>16970.39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>
        <v>676.64</v>
      </c>
      <c r="Q41" s="56">
        <f>12805+3488.75</f>
        <v>16293.75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13633.13</v>
      </c>
      <c r="E42" s="91">
        <f t="shared" si="1"/>
        <v>13632.83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>
        <v>13474.83</v>
      </c>
      <c r="Q42" s="92"/>
      <c r="R42" s="92">
        <v>158</v>
      </c>
    </row>
    <row r="43" spans="1:18" ht="15" customHeight="1">
      <c r="A43" s="10">
        <v>562.6</v>
      </c>
      <c r="B43" s="30" t="s">
        <v>43</v>
      </c>
      <c r="C43" s="46"/>
      <c r="D43" s="51">
        <v>13021.72</v>
      </c>
      <c r="E43" s="88">
        <f t="shared" si="1"/>
        <v>13021.720000000001</v>
      </c>
      <c r="F43" s="83"/>
      <c r="G43" s="56"/>
      <c r="H43" s="56"/>
      <c r="I43" s="56"/>
      <c r="J43" s="56"/>
      <c r="K43" s="85">
        <v>7625</v>
      </c>
      <c r="L43" s="83"/>
      <c r="M43" s="56"/>
      <c r="N43" s="85"/>
      <c r="O43" s="52"/>
      <c r="P43" s="56">
        <v>5396.72</v>
      </c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64299.09</v>
      </c>
      <c r="E44" s="88">
        <f t="shared" si="1"/>
        <v>66022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66022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>
        <v>959.25</v>
      </c>
      <c r="E46" s="88">
        <f t="shared" si="1"/>
        <v>959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>
        <v>959</v>
      </c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/>
      <c r="E49" s="88">
        <f t="shared" si="1"/>
        <v>0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31132.53</v>
      </c>
      <c r="E50" s="88">
        <f t="shared" si="1"/>
        <v>31132.53</v>
      </c>
      <c r="F50" s="83"/>
      <c r="G50" s="56"/>
      <c r="H50" s="56"/>
      <c r="I50" s="56"/>
      <c r="J50" s="56"/>
      <c r="K50" s="85"/>
      <c r="L50" s="83">
        <v>30968.71</v>
      </c>
      <c r="M50" s="56"/>
      <c r="N50" s="85"/>
      <c r="O50" s="52"/>
      <c r="P50" s="56">
        <v>163.82</v>
      </c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3896724.3399999994</v>
      </c>
      <c r="E55" s="96">
        <f t="shared" si="2"/>
        <v>3898446.6999999993</v>
      </c>
      <c r="F55" s="97">
        <f t="shared" si="2"/>
        <v>33586.03</v>
      </c>
      <c r="G55" s="98">
        <f t="shared" si="2"/>
        <v>223927</v>
      </c>
      <c r="H55" s="98">
        <f t="shared" si="2"/>
        <v>95876</v>
      </c>
      <c r="I55" s="98">
        <f t="shared" si="2"/>
        <v>0</v>
      </c>
      <c r="J55" s="98">
        <f>SUM(J4:J54)</f>
        <v>130306</v>
      </c>
      <c r="K55" s="99">
        <f>SUM(K4:K54)</f>
        <v>267617.24</v>
      </c>
      <c r="L55" s="97">
        <f>SUM(L4:L54)</f>
        <v>459573.16</v>
      </c>
      <c r="M55" s="98">
        <f t="shared" si="2"/>
        <v>124948.45999999999</v>
      </c>
      <c r="N55" s="99">
        <f t="shared" si="2"/>
        <v>107428.94999999998</v>
      </c>
      <c r="O55" s="95">
        <f t="shared" si="2"/>
        <v>0</v>
      </c>
      <c r="P55" s="98">
        <f t="shared" si="2"/>
        <v>1321552.5799999998</v>
      </c>
      <c r="Q55" s="98">
        <f t="shared" si="2"/>
        <v>1130789.75</v>
      </c>
      <c r="R55" s="98">
        <f t="shared" si="2"/>
        <v>2841.53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32.41</v>
      </c>
      <c r="E59" s="22"/>
    </row>
    <row r="60" spans="1:6" ht="12.75">
      <c r="A60" s="13"/>
      <c r="B60" s="27" t="s">
        <v>81</v>
      </c>
      <c r="D60" s="50">
        <v>117950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0.017300378276181215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751312.27</v>
      </c>
      <c r="D70" s="63">
        <f>SUM(D71:D75)</f>
        <v>0.19272092908183153</v>
      </c>
      <c r="E70" s="1"/>
      <c r="F70" s="1"/>
      <c r="G70" s="1"/>
    </row>
    <row r="71" spans="2:7" ht="12.75">
      <c r="B71" s="33" t="s">
        <v>58</v>
      </c>
      <c r="C71" s="43">
        <f>F55</f>
        <v>33586.03</v>
      </c>
      <c r="D71" s="64">
        <f>F55/$E$55</f>
        <v>0.008615233857115451</v>
      </c>
      <c r="E71" s="1"/>
      <c r="F71" s="1"/>
      <c r="G71" s="1"/>
    </row>
    <row r="72" spans="2:7" ht="12.75">
      <c r="B72" s="33" t="s">
        <v>74</v>
      </c>
      <c r="C72" s="44">
        <f>G55</f>
        <v>223927</v>
      </c>
      <c r="D72" s="64">
        <f>G55/$E$55</f>
        <v>0.057440056830839845</v>
      </c>
      <c r="E72" s="1"/>
      <c r="F72" s="1"/>
      <c r="G72" s="1"/>
    </row>
    <row r="73" spans="2:7" ht="12.75">
      <c r="B73" s="33" t="s">
        <v>77</v>
      </c>
      <c r="C73" s="44">
        <f>H55</f>
        <v>95876</v>
      </c>
      <c r="D73" s="64">
        <f>H55/$E$55</f>
        <v>0.02459338484735472</v>
      </c>
      <c r="E73" s="1"/>
      <c r="F73" s="1"/>
      <c r="G73" s="1"/>
    </row>
    <row r="74" spans="2:7" ht="12.75">
      <c r="B74" s="33" t="s">
        <v>70</v>
      </c>
      <c r="C74" s="44">
        <f>J55</f>
        <v>130306</v>
      </c>
      <c r="D74" s="64">
        <f>J55/$E$55</f>
        <v>0.03342510749217118</v>
      </c>
      <c r="E74" s="1"/>
      <c r="F74" s="1"/>
      <c r="G74" s="1"/>
    </row>
    <row r="75" spans="2:5" ht="13.5" thickBot="1">
      <c r="B75" s="38" t="s">
        <v>69</v>
      </c>
      <c r="C75" s="42">
        <f>K55</f>
        <v>267617.24</v>
      </c>
      <c r="D75" s="65">
        <f>K55/$E$55</f>
        <v>0.06864714605435032</v>
      </c>
      <c r="E75" s="1"/>
    </row>
    <row r="76" spans="2:5" ht="13.5" thickTop="1">
      <c r="B76" s="36" t="s">
        <v>67</v>
      </c>
      <c r="C76" s="102">
        <f>SUM(C77:C79)</f>
        <v>691950.57</v>
      </c>
      <c r="D76" s="66">
        <f>SUM(D77:D79)</f>
        <v>0.17749391571776524</v>
      </c>
      <c r="E76" s="1"/>
    </row>
    <row r="77" spans="2:5" ht="12.75">
      <c r="B77" s="33" t="s">
        <v>65</v>
      </c>
      <c r="C77" s="44">
        <f>L55</f>
        <v>459573.16</v>
      </c>
      <c r="D77" s="64">
        <f>L55/$E$55</f>
        <v>0.11788622376188959</v>
      </c>
      <c r="E77" s="1"/>
    </row>
    <row r="78" spans="2:5" ht="18.75" customHeight="1">
      <c r="B78" s="33" t="s">
        <v>66</v>
      </c>
      <c r="C78" s="44">
        <f>M55</f>
        <v>124948.45999999999</v>
      </c>
      <c r="D78" s="64">
        <f>M55/$E$55</f>
        <v>0.03205083193775614</v>
      </c>
      <c r="E78" s="1"/>
    </row>
    <row r="79" spans="2:5" ht="26.25" thickBot="1">
      <c r="B79" s="37" t="s">
        <v>71</v>
      </c>
      <c r="C79" s="42">
        <f>N55</f>
        <v>107428.94999999998</v>
      </c>
      <c r="D79" s="65">
        <f>N55/$E$55</f>
        <v>0.027556860018119526</v>
      </c>
      <c r="E79" s="1"/>
    </row>
    <row r="80" spans="2:5" ht="13.5" thickTop="1">
      <c r="B80" s="39" t="s">
        <v>68</v>
      </c>
      <c r="C80" s="103">
        <f>SUM(C81:C83)</f>
        <v>2455183.86</v>
      </c>
      <c r="D80" s="67">
        <f>SUM(D81:D83)</f>
        <v>0.6297851552004035</v>
      </c>
      <c r="E80" s="1"/>
    </row>
    <row r="81" spans="2:5" ht="12.75">
      <c r="B81" s="33" t="s">
        <v>59</v>
      </c>
      <c r="C81" s="44">
        <f>P55</f>
        <v>1321552.5799999998</v>
      </c>
      <c r="D81" s="64">
        <f>P55/$E$55</f>
        <v>0.33899465138256224</v>
      </c>
      <c r="E81" s="1"/>
    </row>
    <row r="82" spans="2:5" ht="12.75">
      <c r="B82" s="33" t="s">
        <v>61</v>
      </c>
      <c r="C82" s="44">
        <f>Q55</f>
        <v>1130789.75</v>
      </c>
      <c r="D82" s="64">
        <f>Q55/$E$55</f>
        <v>0.29006161607903996</v>
      </c>
      <c r="E82" s="1"/>
    </row>
    <row r="83" spans="2:5" ht="13.5" thickBot="1">
      <c r="B83" s="34" t="s">
        <v>4</v>
      </c>
      <c r="C83" s="45">
        <f>R55</f>
        <v>2841.53</v>
      </c>
      <c r="D83" s="68">
        <f>R55/$E$55</f>
        <v>0.0007288877388012001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2014-01-18T00:29:36Z</dcterms:modified>
  <cp:category/>
  <cp:version/>
  <cp:contentType/>
  <cp:contentStatus/>
</cp:coreProperties>
</file>