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pokane" sheetId="1" r:id="rId1"/>
  </sheets>
  <definedNames>
    <definedName name="_xlnm.Print_Titles" localSheetId="0">'Spokane'!$1:$3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<sst xmlns="http://schemas.openxmlformats.org/spreadsheetml/2006/main" count="91" uniqueCount="82">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</sst>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12725"/>
          <c:w val="0.39675"/>
          <c:h val="0.81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(Spokane!$B$70,Spokane!$B$76,Spokane!$B$81:$B$83)</c:f>
              <c:strCache/>
            </c:strRef>
          </c:cat>
          <c:val>
            <c:numRef>
              <c:f>(Spokane!$C$70,Spokane!$C$76,Spokane!$C$81:$C$83)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57</xdr:row>
      <xdr:rowOff>133350</xdr:rowOff>
    </xdr:from>
    <xdr:to>
      <xdr:col>17</xdr:col>
      <xdr:colOff>400050</xdr:colOff>
      <xdr:row>85</xdr:row>
      <xdr:rowOff>19050</xdr:rowOff>
    </xdr:to>
    <xdr:graphicFrame>
      <xdr:nvGraphicFramePr>
        <xdr:cNvPr id="1" name="Chart 2"/>
        <xdr:cNvGraphicFramePr/>
      </xdr:nvGraphicFramePr>
      <xdr:xfrm>
        <a:off x="4562475" y="11601450"/>
        <a:ext cx="9201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3">
      <selection activeCell="Q44" sqref="Q44"/>
    </sheetView>
  </sheetViews>
  <sheetFormatPr defaultColWidth="9.140625" defaultRowHeight="12.75"/>
  <cols>
    <col min="1" max="1" width="9.28125" style="0" bestFit="1" customWidth="1"/>
    <col min="2" max="2" width="28.00390625" style="0" customWidth="1"/>
    <col min="3" max="3" width="11.28125" style="0" customWidth="1"/>
    <col min="4" max="4" width="12.57421875" style="1" customWidth="1"/>
    <col min="5" max="5" width="12.57421875" style="14" customWidth="1"/>
    <col min="6" max="6" width="12.14062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customWidth="1"/>
    <col min="12" max="12" width="12.8515625" style="0" bestFit="1" customWidth="1"/>
    <col min="13" max="13" width="11.7109375" style="0" customWidth="1"/>
    <col min="14" max="14" width="11.421875" style="0" customWidth="1"/>
    <col min="15" max="15" width="7.8515625" style="0" hidden="1" customWidth="1"/>
    <col min="16" max="16" width="11.421875" style="0" customWidth="1"/>
    <col min="17" max="17" width="20.0039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6" t="s">
        <v>64</v>
      </c>
      <c r="G2" s="107"/>
      <c r="H2" s="107"/>
      <c r="I2" s="107"/>
      <c r="J2" s="107"/>
      <c r="K2" s="107"/>
      <c r="L2" s="106" t="s">
        <v>67</v>
      </c>
      <c r="M2" s="107"/>
      <c r="N2" s="107"/>
      <c r="O2" s="77"/>
      <c r="P2" s="106" t="s">
        <v>68</v>
      </c>
      <c r="Q2" s="107"/>
      <c r="R2" s="108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292112</v>
      </c>
      <c r="E8" s="88">
        <f t="shared" si="0"/>
        <v>304060</v>
      </c>
      <c r="F8" s="83"/>
      <c r="G8" s="56"/>
      <c r="H8" s="56"/>
      <c r="I8" s="56"/>
      <c r="J8" s="56"/>
      <c r="K8" s="85">
        <v>42493</v>
      </c>
      <c r="L8" s="83"/>
      <c r="M8" s="56">
        <v>261544</v>
      </c>
      <c r="N8" s="85"/>
      <c r="O8" s="52"/>
      <c r="P8" s="56"/>
      <c r="Q8" s="56">
        <v>23</v>
      </c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>
        <v>1883343</v>
      </c>
      <c r="E12" s="88">
        <f t="shared" si="0"/>
        <v>2083257</v>
      </c>
      <c r="F12" s="83"/>
      <c r="G12" s="56"/>
      <c r="H12" s="56"/>
      <c r="I12" s="56"/>
      <c r="J12" s="56"/>
      <c r="K12" s="85">
        <v>12055</v>
      </c>
      <c r="L12" s="83"/>
      <c r="M12" s="56"/>
      <c r="N12" s="85">
        <v>828047</v>
      </c>
      <c r="O12" s="52"/>
      <c r="P12" s="56"/>
      <c r="Q12" s="56">
        <v>1244178</v>
      </c>
      <c r="R12" s="56">
        <v>-1023</v>
      </c>
    </row>
    <row r="13" spans="1:18" ht="15" customHeight="1" thickBot="1">
      <c r="A13" s="10">
        <v>568</v>
      </c>
      <c r="B13" s="30" t="s">
        <v>14</v>
      </c>
      <c r="C13" s="74"/>
      <c r="D13" s="51"/>
      <c r="E13" s="105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1688462</v>
      </c>
      <c r="E14" s="88">
        <f aca="true" t="shared" si="1" ref="E14:E54">SUM(F14:R14)</f>
        <v>1688463</v>
      </c>
      <c r="F14" s="84">
        <v>8480</v>
      </c>
      <c r="G14" s="89">
        <v>734156</v>
      </c>
      <c r="H14" s="89"/>
      <c r="I14" s="89"/>
      <c r="J14" s="89"/>
      <c r="K14" s="90">
        <v>24703</v>
      </c>
      <c r="L14" s="84">
        <v>5592</v>
      </c>
      <c r="M14" s="89">
        <v>164725</v>
      </c>
      <c r="N14" s="90"/>
      <c r="O14" s="54"/>
      <c r="P14" s="89">
        <v>47500</v>
      </c>
      <c r="Q14" s="89">
        <v>8112</v>
      </c>
      <c r="R14" s="89">
        <f>748+36067+52101+793+605486</f>
        <v>695195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1668255</v>
      </c>
      <c r="E17" s="88">
        <f t="shared" si="1"/>
        <v>1668255</v>
      </c>
      <c r="F17" s="83">
        <v>60000</v>
      </c>
      <c r="G17" s="56"/>
      <c r="H17" s="56"/>
      <c r="I17" s="56"/>
      <c r="J17" s="56">
        <v>407731</v>
      </c>
      <c r="K17" s="85"/>
      <c r="L17" s="83">
        <f>141548+140169+3247</f>
        <v>284964</v>
      </c>
      <c r="M17" s="56">
        <f>184127+300000+46169</f>
        <v>530296</v>
      </c>
      <c r="N17" s="85"/>
      <c r="O17" s="52"/>
      <c r="P17" s="56">
        <f>340+378124</f>
        <v>378464</v>
      </c>
      <c r="Q17" s="56"/>
      <c r="R17" s="56">
        <v>6800</v>
      </c>
    </row>
    <row r="18" spans="1:18" ht="15" customHeight="1">
      <c r="A18" s="10">
        <v>562.24</v>
      </c>
      <c r="B18" s="30" t="s">
        <v>19</v>
      </c>
      <c r="C18" s="46"/>
      <c r="D18" s="51">
        <v>274764</v>
      </c>
      <c r="E18" s="88">
        <f t="shared" si="1"/>
        <v>274764</v>
      </c>
      <c r="F18" s="83">
        <v>23000</v>
      </c>
      <c r="G18" s="56"/>
      <c r="H18" s="56"/>
      <c r="I18" s="56"/>
      <c r="J18" s="56"/>
      <c r="K18" s="85"/>
      <c r="L18" s="83"/>
      <c r="M18" s="56">
        <v>42581</v>
      </c>
      <c r="N18" s="85">
        <v>23000</v>
      </c>
      <c r="O18" s="52"/>
      <c r="P18" s="56">
        <v>173783</v>
      </c>
      <c r="Q18" s="56"/>
      <c r="R18" s="56">
        <v>12400</v>
      </c>
    </row>
    <row r="19" spans="1:18" ht="15" customHeight="1">
      <c r="A19" s="10">
        <v>562.25</v>
      </c>
      <c r="B19" s="30" t="s">
        <v>20</v>
      </c>
      <c r="C19" s="46"/>
      <c r="D19" s="51">
        <v>2657418</v>
      </c>
      <c r="E19" s="88">
        <f t="shared" si="1"/>
        <v>2657418</v>
      </c>
      <c r="F19" s="83">
        <v>50374</v>
      </c>
      <c r="G19" s="56"/>
      <c r="H19" s="56"/>
      <c r="I19" s="56"/>
      <c r="J19" s="56"/>
      <c r="K19" s="85"/>
      <c r="L19" s="83">
        <v>219576</v>
      </c>
      <c r="M19" s="56">
        <f>36118+559144</f>
        <v>595262</v>
      </c>
      <c r="N19" s="85"/>
      <c r="O19" s="52"/>
      <c r="P19" s="56">
        <f>1464643+318116</f>
        <v>1782759</v>
      </c>
      <c r="Q19" s="56">
        <v>740</v>
      </c>
      <c r="R19" s="56">
        <v>8707</v>
      </c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2409048</v>
      </c>
      <c r="E22" s="88">
        <f t="shared" si="1"/>
        <v>2409048</v>
      </c>
      <c r="F22" s="83"/>
      <c r="G22" s="56"/>
      <c r="H22" s="56"/>
      <c r="I22" s="56"/>
      <c r="J22" s="56"/>
      <c r="K22" s="85"/>
      <c r="L22" s="83">
        <f>1455+2355439</f>
        <v>2356894</v>
      </c>
      <c r="M22" s="56"/>
      <c r="N22" s="85"/>
      <c r="O22" s="52"/>
      <c r="P22" s="56">
        <v>51736</v>
      </c>
      <c r="Q22" s="56">
        <v>418</v>
      </c>
      <c r="R22" s="56"/>
    </row>
    <row r="23" spans="1:18" ht="15" customHeight="1">
      <c r="A23" s="10">
        <v>562.29</v>
      </c>
      <c r="B23" s="30" t="s">
        <v>24</v>
      </c>
      <c r="C23" s="46"/>
      <c r="D23" s="51">
        <v>231318</v>
      </c>
      <c r="E23" s="88">
        <f t="shared" si="1"/>
        <v>237965</v>
      </c>
      <c r="F23" s="83"/>
      <c r="G23" s="56"/>
      <c r="H23" s="56"/>
      <c r="I23" s="56"/>
      <c r="J23" s="56"/>
      <c r="K23" s="85"/>
      <c r="L23" s="83"/>
      <c r="M23" s="56">
        <v>227235</v>
      </c>
      <c r="N23" s="85">
        <v>5591</v>
      </c>
      <c r="O23" s="52"/>
      <c r="P23" s="56"/>
      <c r="Q23" s="56">
        <v>5139</v>
      </c>
      <c r="R23" s="56"/>
    </row>
    <row r="24" spans="1:18" ht="15" customHeight="1">
      <c r="A24" s="10">
        <v>562.32</v>
      </c>
      <c r="B24" s="30" t="s">
        <v>25</v>
      </c>
      <c r="C24" s="46"/>
      <c r="D24" s="51">
        <v>814630</v>
      </c>
      <c r="E24" s="88">
        <f t="shared" si="1"/>
        <v>814630</v>
      </c>
      <c r="F24" s="83"/>
      <c r="G24" s="56"/>
      <c r="H24" s="56"/>
      <c r="I24" s="56"/>
      <c r="J24" s="56"/>
      <c r="K24" s="85"/>
      <c r="L24" s="83">
        <f>120348+14747</f>
        <v>135095</v>
      </c>
      <c r="M24" s="56">
        <v>60462</v>
      </c>
      <c r="N24" s="85">
        <f>10748+19677</f>
        <v>30425</v>
      </c>
      <c r="O24" s="52"/>
      <c r="P24" s="56">
        <v>122854</v>
      </c>
      <c r="Q24" s="56">
        <v>436519</v>
      </c>
      <c r="R24" s="56">
        <v>29275</v>
      </c>
    </row>
    <row r="25" spans="1:18" ht="15" customHeight="1">
      <c r="A25" s="10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231737</v>
      </c>
      <c r="E26" s="88">
        <f t="shared" si="1"/>
        <v>231137</v>
      </c>
      <c r="F26" s="83"/>
      <c r="G26" s="56"/>
      <c r="H26" s="56"/>
      <c r="I26" s="56"/>
      <c r="J26" s="56"/>
      <c r="K26" s="85"/>
      <c r="L26" s="83">
        <v>22548</v>
      </c>
      <c r="M26" s="56"/>
      <c r="N26" s="85">
        <f>635+16539</f>
        <v>17174</v>
      </c>
      <c r="O26" s="52"/>
      <c r="P26" s="56">
        <f>178230+6805</f>
        <v>185035</v>
      </c>
      <c r="Q26" s="56">
        <v>6380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782179</v>
      </c>
      <c r="E27" s="88">
        <f t="shared" si="1"/>
        <v>782180</v>
      </c>
      <c r="F27" s="83">
        <f>177500-32319</f>
        <v>145181</v>
      </c>
      <c r="G27" s="56"/>
      <c r="H27" s="56"/>
      <c r="I27" s="56"/>
      <c r="J27" s="56"/>
      <c r="K27" s="85"/>
      <c r="L27" s="83">
        <f>176468+95322+32319</f>
        <v>304109</v>
      </c>
      <c r="M27" s="56"/>
      <c r="N27" s="85">
        <v>82846</v>
      </c>
      <c r="O27" s="52"/>
      <c r="P27" s="56">
        <v>245821</v>
      </c>
      <c r="Q27" s="56"/>
      <c r="R27" s="56">
        <v>4223</v>
      </c>
    </row>
    <row r="28" spans="1:18" ht="15" customHeight="1">
      <c r="A28" s="10">
        <v>562.39</v>
      </c>
      <c r="B28" s="30" t="s">
        <v>29</v>
      </c>
      <c r="C28" s="46"/>
      <c r="D28" s="51"/>
      <c r="E28" s="88">
        <f t="shared" si="1"/>
        <v>0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>
        <v>1001314</v>
      </c>
      <c r="E29" s="88">
        <f t="shared" si="1"/>
        <v>1001314</v>
      </c>
      <c r="F29" s="83"/>
      <c r="G29" s="56"/>
      <c r="H29" s="56"/>
      <c r="I29" s="56"/>
      <c r="J29" s="56"/>
      <c r="K29" s="85"/>
      <c r="L29" s="83">
        <f>54880+184269+11312</f>
        <v>250461</v>
      </c>
      <c r="M29" s="56">
        <f>69058+3838</f>
        <v>72896</v>
      </c>
      <c r="N29" s="85"/>
      <c r="O29" s="52"/>
      <c r="P29" s="56">
        <v>636767</v>
      </c>
      <c r="Q29" s="56">
        <v>12190</v>
      </c>
      <c r="R29" s="56">
        <v>29000</v>
      </c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>
        <v>839992</v>
      </c>
      <c r="E31" s="88">
        <f t="shared" si="1"/>
        <v>839992</v>
      </c>
      <c r="F31" s="83">
        <v>244127</v>
      </c>
      <c r="G31" s="56"/>
      <c r="H31" s="56"/>
      <c r="I31" s="56"/>
      <c r="J31" s="56"/>
      <c r="K31" s="85"/>
      <c r="L31" s="94">
        <f>506812+14403</f>
        <v>521215</v>
      </c>
      <c r="M31" s="56"/>
      <c r="N31" s="85"/>
      <c r="O31" s="52"/>
      <c r="P31" s="56">
        <v>3807</v>
      </c>
      <c r="Q31" s="56"/>
      <c r="R31" s="56">
        <v>70843</v>
      </c>
    </row>
    <row r="32" spans="1:18" ht="15" customHeight="1">
      <c r="A32" s="10">
        <v>562.44</v>
      </c>
      <c r="B32" s="30" t="s">
        <v>32</v>
      </c>
      <c r="C32" s="46"/>
      <c r="D32" s="51">
        <v>77179</v>
      </c>
      <c r="E32" s="88">
        <f t="shared" si="1"/>
        <v>77179</v>
      </c>
      <c r="F32" s="94">
        <v>28168</v>
      </c>
      <c r="G32" s="56"/>
      <c r="H32" s="56"/>
      <c r="I32" s="56"/>
      <c r="J32" s="56"/>
      <c r="K32" s="85"/>
      <c r="L32" s="83"/>
      <c r="M32" s="56"/>
      <c r="N32" s="85"/>
      <c r="O32" s="52"/>
      <c r="P32" s="56">
        <v>48911</v>
      </c>
      <c r="Q32" s="56">
        <v>100</v>
      </c>
      <c r="R32" s="56"/>
    </row>
    <row r="33" spans="1:18" ht="15" customHeight="1">
      <c r="A33" s="10">
        <v>562.45</v>
      </c>
      <c r="B33" s="30" t="s">
        <v>33</v>
      </c>
      <c r="C33" s="46"/>
      <c r="D33" s="51">
        <v>21262</v>
      </c>
      <c r="E33" s="88">
        <f t="shared" si="1"/>
        <v>28787</v>
      </c>
      <c r="F33" s="83">
        <v>28787</v>
      </c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/>
      <c r="E35" s="88">
        <f t="shared" si="1"/>
        <v>0</v>
      </c>
      <c r="F35" s="83"/>
      <c r="G35" s="56"/>
      <c r="H35" s="56"/>
      <c r="I35" s="56"/>
      <c r="J35" s="56"/>
      <c r="K35" s="85"/>
      <c r="L35" s="83"/>
      <c r="M35" s="56"/>
      <c r="N35" s="85"/>
      <c r="O35" s="52"/>
      <c r="P35" s="56"/>
      <c r="Q35" s="56"/>
      <c r="R35" s="56"/>
    </row>
    <row r="36" spans="1:18" ht="15" customHeight="1">
      <c r="A36" s="10">
        <v>562.53</v>
      </c>
      <c r="B36" s="30" t="s">
        <v>36</v>
      </c>
      <c r="C36" s="46"/>
      <c r="D36" s="51">
        <v>476767</v>
      </c>
      <c r="E36" s="88">
        <f t="shared" si="1"/>
        <v>476767</v>
      </c>
      <c r="F36" s="83"/>
      <c r="G36" s="56"/>
      <c r="H36" s="56"/>
      <c r="I36" s="56"/>
      <c r="J36" s="56"/>
      <c r="K36" s="85">
        <v>298410</v>
      </c>
      <c r="L36" s="83"/>
      <c r="M36" s="56"/>
      <c r="N36" s="85"/>
      <c r="O36" s="52"/>
      <c r="P36" s="56">
        <v>127727</v>
      </c>
      <c r="Q36" s="56">
        <v>50630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682714</v>
      </c>
      <c r="E37" s="88">
        <f t="shared" si="1"/>
        <v>682714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>
        <v>236807</v>
      </c>
      <c r="Q37" s="56">
        <f>46830+346765+52312</f>
        <v>445907</v>
      </c>
      <c r="R37" s="56"/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1655674</v>
      </c>
      <c r="E39" s="88">
        <f t="shared" si="1"/>
        <v>1655674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>
        <f>2500+158035</f>
        <v>160535</v>
      </c>
      <c r="Q39" s="101">
        <f>1245030+135897+114212</f>
        <v>1495139</v>
      </c>
      <c r="R39" s="56"/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649427</v>
      </c>
      <c r="E41" s="88">
        <f t="shared" si="1"/>
        <v>649427</v>
      </c>
      <c r="F41" s="83"/>
      <c r="G41" s="56">
        <v>325236</v>
      </c>
      <c r="H41" s="56"/>
      <c r="I41" s="56"/>
      <c r="J41" s="56"/>
      <c r="K41" s="85"/>
      <c r="L41" s="83"/>
      <c r="M41" s="56"/>
      <c r="N41" s="85"/>
      <c r="O41" s="52"/>
      <c r="P41" s="56">
        <v>34016</v>
      </c>
      <c r="Q41" s="56">
        <f>116445+173730</f>
        <v>290175</v>
      </c>
      <c r="R41" s="56"/>
    </row>
    <row r="42" spans="1:18" ht="15" customHeight="1">
      <c r="A42" s="11">
        <v>562.59</v>
      </c>
      <c r="B42" s="7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371716</v>
      </c>
      <c r="E44" s="88">
        <f t="shared" si="1"/>
        <v>371716</v>
      </c>
      <c r="F44" s="83"/>
      <c r="G44" s="56">
        <v>45091</v>
      </c>
      <c r="H44" s="56"/>
      <c r="I44" s="56"/>
      <c r="J44" s="56"/>
      <c r="K44" s="85"/>
      <c r="L44" s="83"/>
      <c r="M44" s="56"/>
      <c r="N44" s="85"/>
      <c r="O44" s="52"/>
      <c r="P44" s="56"/>
      <c r="Q44" s="56">
        <v>326580</v>
      </c>
      <c r="R44" s="56">
        <v>45</v>
      </c>
    </row>
    <row r="45" spans="1:18" ht="15" customHeight="1">
      <c r="A45" s="10">
        <v>562.72</v>
      </c>
      <c r="B45" s="30" t="s">
        <v>45</v>
      </c>
      <c r="C45" s="46"/>
      <c r="D45" s="51">
        <v>561131</v>
      </c>
      <c r="E45" s="88">
        <f t="shared" si="1"/>
        <v>561131</v>
      </c>
      <c r="F45" s="83">
        <v>130207</v>
      </c>
      <c r="G45" s="56">
        <v>216357</v>
      </c>
      <c r="H45" s="56"/>
      <c r="I45" s="56"/>
      <c r="J45" s="56"/>
      <c r="K45" s="85"/>
      <c r="L45" s="83">
        <v>36456</v>
      </c>
      <c r="M45" s="56">
        <v>62240</v>
      </c>
      <c r="N45" s="85">
        <f>96+19246</f>
        <v>19342</v>
      </c>
      <c r="O45" s="52"/>
      <c r="P45" s="56">
        <v>18264</v>
      </c>
      <c r="Q45" s="56">
        <v>73665</v>
      </c>
      <c r="R45" s="56">
        <v>4600</v>
      </c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1892048</v>
      </c>
      <c r="E49" s="88">
        <f t="shared" si="1"/>
        <v>1892049.3</v>
      </c>
      <c r="F49" s="83"/>
      <c r="G49" s="56">
        <v>780589</v>
      </c>
      <c r="H49" s="56">
        <v>251936</v>
      </c>
      <c r="I49" s="56"/>
      <c r="J49" s="56">
        <v>116879.3</v>
      </c>
      <c r="K49" s="85"/>
      <c r="L49" s="83">
        <f>436039+51991+5000+103562</f>
        <v>596592</v>
      </c>
      <c r="M49" s="56">
        <f>22500+38806+57113</f>
        <v>118419</v>
      </c>
      <c r="N49" s="85"/>
      <c r="O49" s="52"/>
      <c r="P49" s="56">
        <v>4524</v>
      </c>
      <c r="Q49" s="56">
        <v>17623</v>
      </c>
      <c r="R49" s="56">
        <f>4487+1000</f>
        <v>5487</v>
      </c>
    </row>
    <row r="50" spans="1:18" ht="15" customHeight="1">
      <c r="A50" s="10">
        <v>562.88</v>
      </c>
      <c r="B50" s="30" t="s">
        <v>57</v>
      </c>
      <c r="C50" s="46"/>
      <c r="D50" s="51"/>
      <c r="E50" s="88">
        <f t="shared" si="1"/>
        <v>0</v>
      </c>
      <c r="F50" s="83"/>
      <c r="G50" s="56"/>
      <c r="H50" s="56"/>
      <c r="I50" s="56"/>
      <c r="J50" s="56"/>
      <c r="K50" s="85"/>
      <c r="L50" s="83"/>
      <c r="M50" s="56"/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21162490</v>
      </c>
      <c r="E55" s="96">
        <f t="shared" si="2"/>
        <v>21387927.3</v>
      </c>
      <c r="F55" s="97">
        <f t="shared" si="2"/>
        <v>718324</v>
      </c>
      <c r="G55" s="98">
        <f t="shared" si="2"/>
        <v>2101429</v>
      </c>
      <c r="H55" s="98">
        <f t="shared" si="2"/>
        <v>251936</v>
      </c>
      <c r="I55" s="98">
        <f t="shared" si="2"/>
        <v>0</v>
      </c>
      <c r="J55" s="98">
        <f>SUM(J4:J54)</f>
        <v>524610.3</v>
      </c>
      <c r="K55" s="99">
        <f>SUM(K4:K54)</f>
        <v>377661</v>
      </c>
      <c r="L55" s="97">
        <f>SUM(L4:L54)</f>
        <v>4733502</v>
      </c>
      <c r="M55" s="98">
        <f t="shared" si="2"/>
        <v>2135660</v>
      </c>
      <c r="N55" s="99">
        <f t="shared" si="2"/>
        <v>1006425</v>
      </c>
      <c r="O55" s="95">
        <f t="shared" si="2"/>
        <v>0</v>
      </c>
      <c r="P55" s="98">
        <f t="shared" si="2"/>
        <v>4259310</v>
      </c>
      <c r="Q55" s="98">
        <f t="shared" si="2"/>
        <v>4413518</v>
      </c>
      <c r="R55" s="98">
        <f t="shared" si="2"/>
        <v>865552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201.48</v>
      </c>
      <c r="E59" s="22"/>
    </row>
    <row r="60" spans="1:6" ht="12.75">
      <c r="A60" s="13"/>
      <c r="B60" s="27" t="s">
        <v>81</v>
      </c>
      <c r="D60" s="50">
        <v>475600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0.06975888010302489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2">
        <f>SUM(C71:C75)</f>
        <v>3973960.3</v>
      </c>
      <c r="D70" s="63">
        <f>SUM(D71:D75)</f>
        <v>0.1858038997542319</v>
      </c>
      <c r="E70" s="1"/>
      <c r="F70" s="1"/>
      <c r="G70" s="1"/>
    </row>
    <row r="71" spans="2:7" ht="12.75">
      <c r="B71" s="33" t="s">
        <v>58</v>
      </c>
      <c r="C71" s="43">
        <f>F55</f>
        <v>718324</v>
      </c>
      <c r="D71" s="64">
        <f>F55/$E$55</f>
        <v>0.03358548913713579</v>
      </c>
      <c r="E71" s="1"/>
      <c r="F71" s="1"/>
      <c r="G71" s="1"/>
    </row>
    <row r="72" spans="2:7" ht="12.75">
      <c r="B72" s="33" t="s">
        <v>74</v>
      </c>
      <c r="C72" s="44">
        <f>G55</f>
        <v>2101429</v>
      </c>
      <c r="D72" s="64">
        <f>G55/$E$55</f>
        <v>0.09825304577316381</v>
      </c>
      <c r="E72" s="1"/>
      <c r="F72" s="1"/>
      <c r="G72" s="1"/>
    </row>
    <row r="73" spans="2:7" ht="12.75">
      <c r="B73" s="33" t="s">
        <v>77</v>
      </c>
      <c r="C73" s="44">
        <f>H55</f>
        <v>251936</v>
      </c>
      <c r="D73" s="64">
        <f>H55/$E$55</f>
        <v>0.01177935554325547</v>
      </c>
      <c r="E73" s="1"/>
      <c r="F73" s="1"/>
      <c r="G73" s="1"/>
    </row>
    <row r="74" spans="2:7" ht="12.75">
      <c r="B74" s="33" t="s">
        <v>70</v>
      </c>
      <c r="C74" s="44">
        <f>J55</f>
        <v>524610.3</v>
      </c>
      <c r="D74" s="64">
        <f>J55/$E$55</f>
        <v>0.024528337535540436</v>
      </c>
      <c r="E74" s="1"/>
      <c r="F74" s="1"/>
      <c r="G74" s="1"/>
    </row>
    <row r="75" spans="2:5" ht="13.5" thickBot="1">
      <c r="B75" s="38" t="s">
        <v>69</v>
      </c>
      <c r="C75" s="42">
        <f>K55</f>
        <v>377661</v>
      </c>
      <c r="D75" s="65">
        <f>K55/$E$55</f>
        <v>0.0176576717651364</v>
      </c>
      <c r="E75" s="1"/>
    </row>
    <row r="76" spans="2:5" ht="13.5" thickTop="1">
      <c r="B76" s="36" t="s">
        <v>67</v>
      </c>
      <c r="C76" s="103">
        <f>SUM(C77:C79)</f>
        <v>7875587</v>
      </c>
      <c r="D76" s="66">
        <f>SUM(D77:D79)</f>
        <v>0.3682258168139556</v>
      </c>
      <c r="E76" s="1"/>
    </row>
    <row r="77" spans="2:5" ht="12.75">
      <c r="B77" s="33" t="s">
        <v>65</v>
      </c>
      <c r="C77" s="44">
        <f>L55</f>
        <v>4733502</v>
      </c>
      <c r="D77" s="64">
        <f>L55/$E$55</f>
        <v>0.22131653682963473</v>
      </c>
      <c r="E77" s="1"/>
    </row>
    <row r="78" spans="2:5" ht="18.75" customHeight="1">
      <c r="B78" s="33" t="s">
        <v>66</v>
      </c>
      <c r="C78" s="44">
        <f>M55</f>
        <v>2135660</v>
      </c>
      <c r="D78" s="64">
        <f>M55/$E$55</f>
        <v>0.09985352811630326</v>
      </c>
      <c r="E78" s="1"/>
    </row>
    <row r="79" spans="2:5" ht="26.25" thickBot="1">
      <c r="B79" s="37" t="s">
        <v>71</v>
      </c>
      <c r="C79" s="42">
        <f>N55</f>
        <v>1006425</v>
      </c>
      <c r="D79" s="65">
        <f>N55/$E$55</f>
        <v>0.047055751868017616</v>
      </c>
      <c r="E79" s="1"/>
    </row>
    <row r="80" spans="2:5" ht="13.5" thickTop="1">
      <c r="B80" s="39" t="s">
        <v>68</v>
      </c>
      <c r="C80" s="104">
        <f>SUM(C81:C83)</f>
        <v>9538380</v>
      </c>
      <c r="D80" s="67">
        <f>SUM(D81:D83)</f>
        <v>0.44597028343181244</v>
      </c>
      <c r="E80" s="1"/>
    </row>
    <row r="81" spans="2:5" ht="12.75">
      <c r="B81" s="33" t="s">
        <v>59</v>
      </c>
      <c r="C81" s="44">
        <f>P55</f>
        <v>4259310</v>
      </c>
      <c r="D81" s="64">
        <f>P55/$E$55</f>
        <v>0.19914552449409156</v>
      </c>
      <c r="E81" s="1"/>
    </row>
    <row r="82" spans="2:5" ht="12.75">
      <c r="B82" s="33" t="s">
        <v>61</v>
      </c>
      <c r="C82" s="44">
        <f>Q55</f>
        <v>4413518</v>
      </c>
      <c r="D82" s="64">
        <f>Q55/$E$55</f>
        <v>0.20635557331448381</v>
      </c>
      <c r="E82" s="1"/>
    </row>
    <row r="83" spans="2:5" ht="13.5" thickBot="1">
      <c r="B83" s="34" t="s">
        <v>4</v>
      </c>
      <c r="C83" s="45">
        <f>R55</f>
        <v>865552</v>
      </c>
      <c r="D83" s="68">
        <f>R55/$E$55</f>
        <v>0.040469185623237085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2014-01-18T00:31:57Z</dcterms:modified>
  <cp:category/>
  <cp:version/>
  <cp:contentType/>
  <cp:contentStatus/>
</cp:coreProperties>
</file>