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Benton-Franklin Pgs 12-13" sheetId="1" r:id="rId1"/>
  </sheets>
  <definedNames>
    <definedName name="_xlnm.Print_Area" localSheetId="0">'Benton-Franklin Pgs 12-13'!$A$1:$O$88</definedName>
    <definedName name="_xlnm.Print_Titles" localSheetId="0">'Benton-Franklin Pgs 12-13'!$1:$4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<sst xmlns="http://schemas.openxmlformats.org/spreadsheetml/2006/main" count="95" uniqueCount="87">
  <si>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</si>
  <si>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</si>
  <si>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</si>
  <si>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</si>
  <si>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</si>
  <si>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</si>
  <si>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</si>
  <si>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</si>
  <si>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</si>
  <si>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</si>
  <si>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</si>
  <si>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</si>
  <si>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</si>
  <si>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</si>
  <si>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</si>
  <si>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</si>
  <si>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</si>
  <si>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</si>
  <si>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</si>
  <si>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</si>
  <si>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</si>
  <si>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</si>
  <si>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</si>
  <si>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</si>
  <si>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</si>
  <si>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</si>
  <si>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</si>
  <si>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</si>
  <si>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</si>
  <si>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</si>
  <si>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</si>
  <si>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</si>
  <si>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</si>
  <si>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</si>
  <si>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</si>
  <si>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</si>
  <si>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</si>
  <si>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</si>
  <si>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</si>
  <si>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</si>
  <si>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</si>
  <si>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</si>
  <si>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</si>
  <si>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</si>
  <si>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</si>
  <si>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</si>
  <si>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</si>
  <si>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</si>
  <si>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</si>
  <si>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</si>
  <si>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</si>
  <si>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</si>
  <si>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</si>
  <si>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</si>
  <si>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</si>
  <si>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</si>
  <si>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</si>
  <si>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</si>
  <si>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</si>
  <si>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</si>
  <si>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</si>
  <si>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</si>
  <si>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</si>
  <si>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</si>
  <si>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</si>
  <si>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</si>
  <si>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</si>
  <si>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</si>
  <si>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</si>
  <si>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</si>
  <si>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</si>
  <si>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</si>
  <si>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</si>
  <si>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</si>
  <si>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</si>
  <si>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</si>
  <si>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</si>
  <si>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</si>
  <si>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</si>
  <si>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</si>
  <si>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</si>
  <si>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</si>
  <si>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</si>
  <si>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</si>
  <si>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</si>
  <si>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</si>
  <si>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Cash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</si>
</sst>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('Benton-Franklin Pgs 12-13'!$B$61,'Benton-Franklin Pgs 12-13'!$B$69,'Benton-Franklin Pgs 12-13'!$B$74:$B$76)</c:f>
              <c:strCache/>
            </c:strRef>
          </c:cat>
          <c:val>
            <c:numRef>
              <c:f>('Benton-Franklin Pgs 12-13'!$C$68,'Benton-Franklin Pgs 12-13'!$C$72,'Benton-Franklin Pgs 12-13'!$C$74:$C$76)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I5" sqref="I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268200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80.9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23086</v>
      </c>
      <c r="D5" s="10">
        <f>SUM(E5:O5)</f>
        <v>2413548.5</v>
      </c>
      <c r="E5" s="13"/>
      <c r="F5" s="7">
        <v>582806</v>
      </c>
      <c r="G5" s="7">
        <v>159537</v>
      </c>
      <c r="H5" s="7">
        <v>173275</v>
      </c>
      <c r="I5" s="19">
        <v>807168.5</v>
      </c>
      <c r="J5" s="34">
        <v>4889</v>
      </c>
      <c r="K5" s="13">
        <v>10000</v>
      </c>
      <c r="L5" s="35">
        <v>88157</v>
      </c>
      <c r="M5" s="7">
        <f>8156+396582+176953</f>
        <v>581691</v>
      </c>
      <c r="N5" s="80">
        <v>0</v>
      </c>
      <c r="O5" s="13">
        <f>1828+113+4084</f>
        <v>6025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279486</v>
      </c>
      <c r="D7" s="10">
        <f t="shared" si="0"/>
        <v>806561</v>
      </c>
      <c r="E7" s="11"/>
      <c r="F7" s="5"/>
      <c r="G7" s="5"/>
      <c r="H7" s="5"/>
      <c r="I7" s="6"/>
      <c r="J7" s="12"/>
      <c r="K7" s="11">
        <f>3835+168524</f>
        <v>172359</v>
      </c>
      <c r="L7" s="14">
        <f>595429+3475</f>
        <v>598904</v>
      </c>
      <c r="M7" s="5"/>
      <c r="N7" s="10">
        <f>18205+15670</f>
        <v>33875</v>
      </c>
      <c r="O7" s="11">
        <f>331+1092</f>
        <v>1423</v>
      </c>
    </row>
    <row r="8" spans="1:15" ht="15">
      <c r="A8" s="36">
        <v>562.24</v>
      </c>
      <c r="B8" s="37" t="s">
        <v>16</v>
      </c>
      <c r="C8" s="11">
        <v>76407</v>
      </c>
      <c r="D8" s="10">
        <f t="shared" si="0"/>
        <v>77709</v>
      </c>
      <c r="E8" s="11"/>
      <c r="F8" s="5"/>
      <c r="G8" s="5"/>
      <c r="H8" s="5"/>
      <c r="I8" s="6"/>
      <c r="J8" s="12"/>
      <c r="K8" s="11"/>
      <c r="L8" s="14"/>
      <c r="M8" s="5"/>
      <c r="N8" s="10">
        <v>26473</v>
      </c>
      <c r="O8" s="11">
        <f>51068+168</f>
        <v>51236</v>
      </c>
    </row>
    <row r="9" spans="1:15" ht="15">
      <c r="A9" s="36">
        <v>562.25</v>
      </c>
      <c r="B9" s="59" t="s">
        <v>60</v>
      </c>
      <c r="C9" s="11">
        <v>43482</v>
      </c>
      <c r="D9" s="10">
        <f t="shared" si="0"/>
        <v>98287</v>
      </c>
      <c r="E9" s="11"/>
      <c r="F9" s="5"/>
      <c r="G9" s="5"/>
      <c r="H9" s="5"/>
      <c r="I9" s="6"/>
      <c r="J9" s="12"/>
      <c r="K9" s="11">
        <f>60787+37500</f>
        <v>98287</v>
      </c>
      <c r="L9" s="14"/>
      <c r="M9" s="5"/>
      <c r="N9" s="10"/>
      <c r="O9" s="11"/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>
        <v>1081353</v>
      </c>
      <c r="D12" s="10">
        <f t="shared" si="0"/>
        <v>1479535</v>
      </c>
      <c r="E12" s="11"/>
      <c r="F12" s="5"/>
      <c r="G12" s="5"/>
      <c r="H12" s="5"/>
      <c r="I12" s="6"/>
      <c r="J12" s="12"/>
      <c r="K12" s="11">
        <f>169539+1309590</f>
        <v>1479129</v>
      </c>
      <c r="L12" s="14"/>
      <c r="M12" s="5"/>
      <c r="N12" s="10"/>
      <c r="O12" s="11">
        <f>48+258+100</f>
        <v>406</v>
      </c>
    </row>
    <row r="13" spans="1:15" ht="15">
      <c r="A13" s="36">
        <v>562.29</v>
      </c>
      <c r="B13" s="59" t="s">
        <v>53</v>
      </c>
      <c r="C13" s="11">
        <v>600</v>
      </c>
      <c r="D13" s="10">
        <f t="shared" si="0"/>
        <v>193536</v>
      </c>
      <c r="E13" s="11"/>
      <c r="F13" s="5"/>
      <c r="G13" s="5"/>
      <c r="H13" s="5"/>
      <c r="I13" s="6"/>
      <c r="J13" s="12"/>
      <c r="K13" s="11"/>
      <c r="L13" s="14">
        <v>193106</v>
      </c>
      <c r="M13" s="5"/>
      <c r="N13" s="10"/>
      <c r="O13" s="11">
        <v>430</v>
      </c>
    </row>
    <row r="14" spans="1:15" ht="15">
      <c r="A14" s="36">
        <v>562.32</v>
      </c>
      <c r="B14" s="37" t="s">
        <v>17</v>
      </c>
      <c r="C14" s="11">
        <v>973548</v>
      </c>
      <c r="D14" s="10">
        <f t="shared" si="0"/>
        <v>734770</v>
      </c>
      <c r="E14" s="11"/>
      <c r="F14" s="5"/>
      <c r="G14" s="5"/>
      <c r="H14" s="5"/>
      <c r="I14" s="6"/>
      <c r="J14" s="12"/>
      <c r="K14" s="11">
        <f>2000+35674+895</f>
        <v>38569</v>
      </c>
      <c r="L14" s="14"/>
      <c r="M14" s="5"/>
      <c r="N14" s="10">
        <f>398037+84617+196587+60+15010</f>
        <v>694311</v>
      </c>
      <c r="O14" s="11">
        <f>1800+90</f>
        <v>1890</v>
      </c>
    </row>
    <row r="15" spans="1:15" ht="15">
      <c r="A15" s="36">
        <v>562.33</v>
      </c>
      <c r="B15" s="59" t="s">
        <v>62</v>
      </c>
      <c r="C15" s="11">
        <v>32106</v>
      </c>
      <c r="D15" s="10">
        <f t="shared" si="0"/>
        <v>22</v>
      </c>
      <c r="E15" s="11"/>
      <c r="F15" s="5"/>
      <c r="G15" s="5"/>
      <c r="H15" s="5"/>
      <c r="I15" s="6"/>
      <c r="J15" s="12"/>
      <c r="K15" s="11"/>
      <c r="L15" s="14"/>
      <c r="M15" s="5"/>
      <c r="N15" s="10">
        <v>22</v>
      </c>
      <c r="O15" s="11"/>
    </row>
    <row r="16" spans="1:15" ht="15">
      <c r="A16" s="36">
        <v>562.34</v>
      </c>
      <c r="B16" s="37" t="s">
        <v>18</v>
      </c>
      <c r="C16" s="11">
        <v>120655</v>
      </c>
      <c r="D16" s="10">
        <f t="shared" si="0"/>
        <v>117845</v>
      </c>
      <c r="E16" s="11"/>
      <c r="F16" s="5"/>
      <c r="G16" s="5"/>
      <c r="H16" s="5"/>
      <c r="I16" s="6"/>
      <c r="J16" s="12"/>
      <c r="K16" s="11">
        <v>14721</v>
      </c>
      <c r="L16" s="14"/>
      <c r="M16" s="5">
        <f>51058+15749</f>
        <v>66807</v>
      </c>
      <c r="N16" s="10">
        <v>36317</v>
      </c>
      <c r="O16" s="11"/>
    </row>
    <row r="17" spans="1:15" ht="15">
      <c r="A17" s="36">
        <v>562.35</v>
      </c>
      <c r="B17" s="37" t="s">
        <v>19</v>
      </c>
      <c r="C17" s="11">
        <v>184766</v>
      </c>
      <c r="D17" s="10">
        <f t="shared" si="0"/>
        <v>238570</v>
      </c>
      <c r="E17" s="11">
        <v>61264</v>
      </c>
      <c r="F17" s="5"/>
      <c r="G17" s="5"/>
      <c r="H17" s="5"/>
      <c r="I17" s="6"/>
      <c r="J17" s="12">
        <v>239</v>
      </c>
      <c r="K17" s="11">
        <f>164892+11918</f>
        <v>176810</v>
      </c>
      <c r="L17" s="14"/>
      <c r="M17" s="5"/>
      <c r="N17" s="10">
        <v>239</v>
      </c>
      <c r="O17" s="11">
        <v>18</v>
      </c>
    </row>
    <row r="18" spans="1:15" ht="15">
      <c r="A18" s="36">
        <v>562.39</v>
      </c>
      <c r="B18" s="37" t="s">
        <v>20</v>
      </c>
      <c r="C18" s="11"/>
      <c r="D18" s="10">
        <f t="shared" si="0"/>
        <v>2412</v>
      </c>
      <c r="E18" s="11"/>
      <c r="F18" s="5"/>
      <c r="G18" s="5"/>
      <c r="H18" s="5"/>
      <c r="I18" s="6"/>
      <c r="J18" s="12"/>
      <c r="K18" s="11"/>
      <c r="L18" s="14"/>
      <c r="M18" s="5"/>
      <c r="N18" s="10">
        <v>2412</v>
      </c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/>
      <c r="D22" s="10">
        <f t="shared" si="0"/>
        <v>0</v>
      </c>
      <c r="E22" s="11"/>
      <c r="F22" s="5"/>
      <c r="G22" s="5"/>
      <c r="H22" s="5"/>
      <c r="I22" s="6"/>
      <c r="J22" s="12"/>
      <c r="K22" s="11"/>
      <c r="L22" s="14"/>
      <c r="M22" s="5"/>
      <c r="N22" s="10"/>
      <c r="O22" s="11"/>
    </row>
    <row r="23" spans="1:15" ht="15">
      <c r="A23" s="36">
        <v>562.45</v>
      </c>
      <c r="B23" s="59" t="s">
        <v>65</v>
      </c>
      <c r="C23" s="11">
        <v>369787</v>
      </c>
      <c r="D23" s="10">
        <f t="shared" si="0"/>
        <v>408398</v>
      </c>
      <c r="E23" s="11"/>
      <c r="F23" s="5"/>
      <c r="G23" s="5"/>
      <c r="H23" s="5"/>
      <c r="I23" s="6"/>
      <c r="J23" s="12">
        <v>35120</v>
      </c>
      <c r="K23" s="11"/>
      <c r="L23" s="14">
        <f>7425+364244</f>
        <v>371669</v>
      </c>
      <c r="M23" s="5"/>
      <c r="N23" s="10"/>
      <c r="O23" s="11">
        <f>1550+59</f>
        <v>1609</v>
      </c>
    </row>
    <row r="24" spans="1:15" ht="15">
      <c r="A24" s="36">
        <v>562.49</v>
      </c>
      <c r="B24" s="59" t="s">
        <v>54</v>
      </c>
      <c r="C24" s="11"/>
      <c r="D24" s="10">
        <f t="shared" si="0"/>
        <v>0</v>
      </c>
      <c r="E24" s="11"/>
      <c r="F24" s="5"/>
      <c r="G24" s="5"/>
      <c r="H24" s="5"/>
      <c r="I24" s="6"/>
      <c r="J24" s="12"/>
      <c r="K24" s="11"/>
      <c r="L24" s="14"/>
      <c r="M24" s="5"/>
      <c r="N24" s="10"/>
      <c r="O24" s="11"/>
    </row>
    <row r="25" spans="1:15" ht="15">
      <c r="A25" s="36">
        <v>562.52</v>
      </c>
      <c r="B25" s="37" t="s">
        <v>23</v>
      </c>
      <c r="C25" s="11">
        <v>34094</v>
      </c>
      <c r="D25" s="10">
        <f t="shared" si="0"/>
        <v>16608</v>
      </c>
      <c r="E25" s="11"/>
      <c r="F25" s="5"/>
      <c r="G25" s="5"/>
      <c r="H25" s="5"/>
      <c r="I25" s="6"/>
      <c r="J25" s="12"/>
      <c r="K25" s="11"/>
      <c r="L25" s="14"/>
      <c r="M25" s="5"/>
      <c r="N25" s="10">
        <f>6000+7500+3108</f>
        <v>16608</v>
      </c>
      <c r="O25" s="11"/>
    </row>
    <row r="26" spans="1:15" ht="15">
      <c r="A26" s="36">
        <v>562.53</v>
      </c>
      <c r="B26" s="59" t="s">
        <v>66</v>
      </c>
      <c r="C26" s="11">
        <v>81519</v>
      </c>
      <c r="D26" s="10">
        <f t="shared" si="0"/>
        <v>81373</v>
      </c>
      <c r="E26" s="11"/>
      <c r="F26" s="5"/>
      <c r="G26" s="5"/>
      <c r="H26" s="5"/>
      <c r="I26" s="6"/>
      <c r="J26" s="12">
        <v>62680</v>
      </c>
      <c r="K26" s="11"/>
      <c r="L26" s="14"/>
      <c r="M26" s="5"/>
      <c r="N26" s="10">
        <v>18693</v>
      </c>
      <c r="O26" s="11"/>
    </row>
    <row r="27" spans="1:15" ht="15">
      <c r="A27" s="36">
        <v>562.54</v>
      </c>
      <c r="B27" s="59" t="s">
        <v>67</v>
      </c>
      <c r="C27" s="11">
        <v>362830</v>
      </c>
      <c r="D27" s="10">
        <f t="shared" si="0"/>
        <v>262643</v>
      </c>
      <c r="E27" s="11"/>
      <c r="F27" s="5"/>
      <c r="G27" s="5"/>
      <c r="H27" s="5"/>
      <c r="I27" s="6"/>
      <c r="J27" s="12"/>
      <c r="K27" s="11"/>
      <c r="L27" s="14"/>
      <c r="M27" s="5"/>
      <c r="N27" s="10">
        <v>262643</v>
      </c>
      <c r="O27" s="11"/>
    </row>
    <row r="28" spans="1:15" ht="15">
      <c r="A28" s="36">
        <v>562.55</v>
      </c>
      <c r="B28" s="37" t="s">
        <v>24</v>
      </c>
      <c r="C28" s="11">
        <v>27550</v>
      </c>
      <c r="D28" s="10">
        <f t="shared" si="0"/>
        <v>0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576259</v>
      </c>
      <c r="D29" s="10">
        <f t="shared" si="0"/>
        <v>594723</v>
      </c>
      <c r="E29" s="11"/>
      <c r="F29" s="5"/>
      <c r="G29" s="5"/>
      <c r="H29" s="5"/>
      <c r="I29" s="6"/>
      <c r="J29" s="12"/>
      <c r="K29" s="11"/>
      <c r="L29" s="14"/>
      <c r="M29" s="5"/>
      <c r="N29" s="10">
        <f>88451+498059+8205</f>
        <v>594715</v>
      </c>
      <c r="O29" s="11">
        <v>8</v>
      </c>
    </row>
    <row r="30" spans="1:15" ht="15">
      <c r="A30" s="36">
        <v>562.57</v>
      </c>
      <c r="B30" s="59" t="s">
        <v>68</v>
      </c>
      <c r="C30" s="11">
        <v>7687</v>
      </c>
      <c r="D30" s="10">
        <f t="shared" si="0"/>
        <v>7310</v>
      </c>
      <c r="E30" s="11"/>
      <c r="F30" s="5"/>
      <c r="G30" s="5"/>
      <c r="H30" s="5"/>
      <c r="I30" s="6"/>
      <c r="J30" s="12">
        <v>7310</v>
      </c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29377</v>
      </c>
      <c r="D31" s="10">
        <f t="shared" si="0"/>
        <v>59724</v>
      </c>
      <c r="E31" s="11"/>
      <c r="F31" s="5"/>
      <c r="G31" s="5"/>
      <c r="H31" s="5"/>
      <c r="I31" s="6"/>
      <c r="J31" s="12"/>
      <c r="K31" s="11"/>
      <c r="L31" s="14"/>
      <c r="M31" s="5"/>
      <c r="N31" s="10">
        <f>58224+1500</f>
        <v>59724</v>
      </c>
      <c r="O31" s="11"/>
    </row>
    <row r="32" spans="1:15" ht="15">
      <c r="A32" s="36">
        <v>562.59</v>
      </c>
      <c r="B32" s="59" t="s">
        <v>56</v>
      </c>
      <c r="C32" s="11"/>
      <c r="D32" s="10">
        <f t="shared" si="0"/>
        <v>0</v>
      </c>
      <c r="E32" s="11"/>
      <c r="F32" s="6"/>
      <c r="G32" s="5"/>
      <c r="H32" s="6"/>
      <c r="I32" s="6"/>
      <c r="J32" s="12"/>
      <c r="K32" s="11"/>
      <c r="L32" s="14"/>
      <c r="M32" s="6"/>
      <c r="N32" s="81"/>
      <c r="O32" s="11"/>
    </row>
    <row r="33" spans="1:15" ht="15">
      <c r="A33" s="36">
        <v>562.6</v>
      </c>
      <c r="B33" s="37" t="s">
        <v>26</v>
      </c>
      <c r="C33" s="11"/>
      <c r="D33" s="10">
        <f t="shared" si="0"/>
        <v>0</v>
      </c>
      <c r="E33" s="11"/>
      <c r="F33" s="5"/>
      <c r="G33" s="5"/>
      <c r="H33" s="5"/>
      <c r="I33" s="6"/>
      <c r="J33" s="12"/>
      <c r="K33" s="11"/>
      <c r="L33" s="14"/>
      <c r="M33" s="5"/>
      <c r="N33" s="10"/>
      <c r="O33" s="11"/>
    </row>
    <row r="34" spans="1:15" ht="15">
      <c r="A34" s="36">
        <v>562.71</v>
      </c>
      <c r="B34" s="37" t="s">
        <v>27</v>
      </c>
      <c r="C34" s="11">
        <v>273817</v>
      </c>
      <c r="D34" s="10">
        <f t="shared" si="0"/>
        <v>342896</v>
      </c>
      <c r="E34" s="11"/>
      <c r="F34" s="5"/>
      <c r="G34" s="5"/>
      <c r="H34" s="5"/>
      <c r="I34" s="6"/>
      <c r="J34" s="12"/>
      <c r="K34" s="11"/>
      <c r="L34" s="14"/>
      <c r="M34" s="5"/>
      <c r="N34" s="10">
        <f>18631+323953</f>
        <v>342584</v>
      </c>
      <c r="O34" s="11">
        <f>302+10</f>
        <v>312</v>
      </c>
    </row>
    <row r="35" spans="1:15" ht="15">
      <c r="A35" s="36">
        <v>562.72</v>
      </c>
      <c r="B35" s="37" t="s">
        <v>28</v>
      </c>
      <c r="C35" s="11">
        <v>192306</v>
      </c>
      <c r="D35" s="10">
        <f t="shared" si="0"/>
        <v>265979</v>
      </c>
      <c r="E35" s="11"/>
      <c r="F35" s="5"/>
      <c r="G35" s="5"/>
      <c r="H35" s="5"/>
      <c r="I35" s="6"/>
      <c r="J35" s="12"/>
      <c r="K35" s="11"/>
      <c r="L35" s="14"/>
      <c r="M35" s="5"/>
      <c r="N35" s="10">
        <v>265979</v>
      </c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>
        <v>63358</v>
      </c>
      <c r="D40" s="10">
        <f t="shared" si="0"/>
        <v>327045</v>
      </c>
      <c r="E40" s="11"/>
      <c r="F40" s="5"/>
      <c r="G40" s="5"/>
      <c r="H40" s="5"/>
      <c r="I40" s="6"/>
      <c r="J40" s="12"/>
      <c r="K40" s="11">
        <f>291919+34458</f>
        <v>326377</v>
      </c>
      <c r="L40" s="14"/>
      <c r="M40" s="5"/>
      <c r="N40" s="10"/>
      <c r="O40" s="11">
        <f>48+620</f>
        <v>668</v>
      </c>
    </row>
    <row r="41" spans="1:15" ht="15">
      <c r="A41" s="36">
        <v>562.88</v>
      </c>
      <c r="B41" s="59" t="s">
        <v>58</v>
      </c>
      <c r="C41" s="11">
        <v>242458</v>
      </c>
      <c r="D41" s="10">
        <f t="shared" si="0"/>
        <v>0</v>
      </c>
      <c r="E41" s="11"/>
      <c r="F41" s="5"/>
      <c r="G41" s="5"/>
      <c r="H41" s="5"/>
      <c r="I41" s="6"/>
      <c r="J41" s="12"/>
      <c r="K41" s="11"/>
      <c r="L41" s="14"/>
      <c r="M41" s="5"/>
      <c r="N41" s="10"/>
      <c r="O41" s="11"/>
    </row>
    <row r="42" spans="1:15" ht="15">
      <c r="A42" s="36">
        <v>562.9</v>
      </c>
      <c r="B42" s="37" t="s">
        <v>33</v>
      </c>
      <c r="C42" s="11">
        <v>83242</v>
      </c>
      <c r="D42" s="10">
        <f t="shared" si="0"/>
        <v>112913</v>
      </c>
      <c r="E42" s="11"/>
      <c r="F42" s="5"/>
      <c r="G42" s="5"/>
      <c r="H42" s="5"/>
      <c r="I42" s="6"/>
      <c r="J42" s="12"/>
      <c r="K42" s="11"/>
      <c r="L42" s="14"/>
      <c r="M42" s="5"/>
      <c r="N42" s="10">
        <f>64585+48328</f>
        <v>112913</v>
      </c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5159773</v>
      </c>
      <c r="D44" s="64">
        <f>SUM(E44:O44)</f>
        <v>8642407.5</v>
      </c>
      <c r="E44" s="65">
        <f aca="true" t="shared" si="1" ref="E44:O44">SUM(E5:E43)</f>
        <v>61264</v>
      </c>
      <c r="F44" s="63">
        <f t="shared" si="1"/>
        <v>582806</v>
      </c>
      <c r="G44" s="63">
        <f t="shared" si="1"/>
        <v>159537</v>
      </c>
      <c r="H44" s="63">
        <f t="shared" si="1"/>
        <v>173275</v>
      </c>
      <c r="I44" s="63">
        <f t="shared" si="1"/>
        <v>807168.5</v>
      </c>
      <c r="J44" s="66">
        <f t="shared" si="1"/>
        <v>110238</v>
      </c>
      <c r="K44" s="65">
        <f t="shared" si="1"/>
        <v>2316252</v>
      </c>
      <c r="L44" s="67">
        <f t="shared" si="1"/>
        <v>1251836</v>
      </c>
      <c r="M44" s="63">
        <f t="shared" si="1"/>
        <v>648498</v>
      </c>
      <c r="N44" s="64">
        <f t="shared" si="1"/>
        <v>2467508</v>
      </c>
      <c r="O44" s="65">
        <f t="shared" si="1"/>
        <v>64025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5159773</v>
      </c>
      <c r="D56" s="72">
        <f>SUM(E56:O56)</f>
        <v>8642407.5</v>
      </c>
      <c r="E56" s="73">
        <f aca="true" t="shared" si="3" ref="E56:O56">SUM(E44:E55)</f>
        <v>61264</v>
      </c>
      <c r="F56" s="71">
        <f t="shared" si="3"/>
        <v>582806</v>
      </c>
      <c r="G56" s="71">
        <f t="shared" si="3"/>
        <v>159537</v>
      </c>
      <c r="H56" s="71">
        <f t="shared" si="3"/>
        <v>173275</v>
      </c>
      <c r="I56" s="74">
        <f t="shared" si="3"/>
        <v>807168.5</v>
      </c>
      <c r="J56" s="75">
        <f t="shared" si="3"/>
        <v>110238</v>
      </c>
      <c r="K56" s="73">
        <f t="shared" si="3"/>
        <v>2316252</v>
      </c>
      <c r="L56" s="76">
        <f t="shared" si="3"/>
        <v>1251836</v>
      </c>
      <c r="M56" s="71">
        <f t="shared" si="3"/>
        <v>648498</v>
      </c>
      <c r="N56" s="83">
        <f t="shared" si="3"/>
        <v>2467508</v>
      </c>
      <c r="O56" s="73">
        <f t="shared" si="3"/>
        <v>64025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61264</v>
      </c>
      <c r="D62" s="45">
        <f>E56/D56</f>
        <v>0.007088765485774653</v>
      </c>
    </row>
    <row r="63" spans="2:4" ht="15">
      <c r="B63" s="24" t="s">
        <v>2</v>
      </c>
      <c r="C63" s="46">
        <f>F56</f>
        <v>582806</v>
      </c>
      <c r="D63" s="45">
        <f>F56/D56</f>
        <v>0.06743560749710079</v>
      </c>
    </row>
    <row r="64" spans="2:4" ht="15">
      <c r="B64" s="24" t="s">
        <v>3</v>
      </c>
      <c r="C64" s="46">
        <f>G56</f>
        <v>159537</v>
      </c>
      <c r="D64" s="45">
        <f>G56/D56</f>
        <v>0.018459786812875925</v>
      </c>
    </row>
    <row r="65" spans="2:4" ht="15">
      <c r="B65" s="24" t="s">
        <v>4</v>
      </c>
      <c r="C65" s="46">
        <f>H56</f>
        <v>173275</v>
      </c>
      <c r="D65" s="45">
        <f>H56/D56</f>
        <v>0.02004939017281932</v>
      </c>
    </row>
    <row r="66" spans="2:4" ht="15">
      <c r="B66" s="24" t="s">
        <v>5</v>
      </c>
      <c r="C66" s="46">
        <f>I56</f>
        <v>807168.5</v>
      </c>
      <c r="D66" s="45">
        <f>I56/D56</f>
        <v>0.09339625561511651</v>
      </c>
    </row>
    <row r="67" spans="2:4" ht="15">
      <c r="B67" s="53" t="s">
        <v>46</v>
      </c>
      <c r="C67" s="47">
        <f>J56</f>
        <v>110238</v>
      </c>
      <c r="D67" s="48">
        <f>J56/D56</f>
        <v>0.01275547351822973</v>
      </c>
    </row>
    <row r="68" spans="2:4" ht="15.75" thickBot="1">
      <c r="B68" s="91" t="s">
        <v>79</v>
      </c>
      <c r="C68" s="49">
        <f>SUM(C62:C67)</f>
        <v>1894288.5</v>
      </c>
      <c r="D68" s="50">
        <f>SUM(D62:D67)</f>
        <v>0.2191852791019169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2316252</v>
      </c>
      <c r="D70" s="23">
        <f>K56/D56</f>
        <v>0.2680100423406325</v>
      </c>
    </row>
    <row r="71" spans="2:4" ht="15">
      <c r="B71" s="54" t="s">
        <v>8</v>
      </c>
      <c r="C71" s="25">
        <f>L56</f>
        <v>1251836</v>
      </c>
      <c r="D71" s="26">
        <f>L56/D56</f>
        <v>0.1448480646162542</v>
      </c>
    </row>
    <row r="72" spans="2:4" ht="15.75" thickBot="1">
      <c r="B72" s="91" t="s">
        <v>80</v>
      </c>
      <c r="C72" s="49">
        <f>SUM(C70:C71)</f>
        <v>3568088</v>
      </c>
      <c r="D72" s="50">
        <f>SUM(D70:D71)</f>
        <v>0.41285810695688674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648498</v>
      </c>
      <c r="D74" s="23">
        <f>M56/D56</f>
        <v>0.07503673021666706</v>
      </c>
    </row>
    <row r="75" spans="2:4" ht="15">
      <c r="B75" s="22" t="s">
        <v>9</v>
      </c>
      <c r="C75" s="21">
        <f>N56</f>
        <v>2467508</v>
      </c>
      <c r="D75" s="23">
        <f>N56/D56</f>
        <v>0.2855116470728787</v>
      </c>
    </row>
    <row r="76" spans="2:4" ht="15">
      <c r="B76" s="97" t="s">
        <v>50</v>
      </c>
      <c r="C76" s="25">
        <f>O56</f>
        <v>64025</v>
      </c>
      <c r="D76" s="26">
        <f>O56/D56</f>
        <v>0.007408236651650596</v>
      </c>
    </row>
    <row r="77" spans="2:4" ht="15.75" thickBot="1">
      <c r="B77" s="91" t="s">
        <v>81</v>
      </c>
      <c r="C77" s="49">
        <f>SUM(C74:C76)</f>
        <v>3180031</v>
      </c>
      <c r="D77" s="50">
        <f>SUM(D74:D76)</f>
        <v>0.36795661394119633</v>
      </c>
    </row>
    <row r="78" spans="2:4" ht="15.75" thickBot="1">
      <c r="B78" s="94" t="s">
        <v>47</v>
      </c>
      <c r="C78" s="95">
        <f>C68+C72+C77</f>
        <v>8642407.5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C55:O55 A5:O53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&amp;"-,Bold"&amp;20BENTON-FRANKLIN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2014-07-09T20:43:28Z</dcterms:modified>
  <cp:category>Washington State</cp:category>
  <cp:version/>
  <cp:contentType/>
  <cp:contentStatus/>
</cp:coreProperties>
</file>