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Clallam Pgs 16-17" sheetId="1" r:id="rId1"/>
  </sheets>
  <definedNames>
    <definedName name="_xlnm.Print_Area" localSheetId="0">'Clallam Pgs 16-17'!$A$1:$O$88</definedName>
    <definedName name="_xlnm.Print_Titles" localSheetId="0">'Clallam Pgs 16-17'!$1:$4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<sst xmlns="http://schemas.openxmlformats.org/spreadsheetml/2006/main" count="95" uniqueCount="87">
  <si>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</si>
  <si>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</si>
  <si>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</si>
  <si>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</si>
  <si>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</si>
  <si>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</si>
  <si>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</si>
  <si>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</si>
  <si>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</si>
  <si>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</si>
  <si>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</si>
  <si>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</si>
  <si>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</si>
  <si>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</si>
  <si>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</si>
  <si>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</si>
  <si>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</si>
  <si>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</si>
  <si>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</si>
  <si>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</si>
  <si>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</si>
  <si>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</si>
  <si>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</si>
  <si>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</si>
  <si>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</si>
  <si>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</si>
  <si>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</si>
  <si>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</si>
  <si>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</si>
  <si>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</si>
  <si>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</si>
  <si>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</si>
  <si>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</si>
  <si>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</si>
  <si>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</si>
  <si>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</si>
  <si>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</si>
  <si>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</si>
  <si>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</si>
  <si>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</si>
  <si>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</si>
  <si>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</si>
  <si>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</si>
  <si>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</si>
  <si>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</si>
  <si>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</si>
  <si>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</si>
  <si>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</si>
  <si>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</si>
  <si>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</si>
  <si>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</si>
  <si>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</si>
  <si>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</si>
  <si>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</si>
  <si>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</si>
  <si>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</si>
  <si>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</si>
  <si>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</si>
  <si>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</si>
  <si>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</si>
  <si>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</si>
  <si>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</si>
  <si>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</si>
  <si>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</si>
  <si>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</si>
  <si>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</si>
  <si>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</si>
  <si>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</si>
  <si>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</si>
  <si>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</si>
  <si>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</si>
  <si>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</si>
  <si>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</si>
  <si>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</si>
  <si>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</si>
  <si>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</si>
  <si>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</si>
  <si>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</si>
  <si>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</si>
  <si>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</si>
  <si>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</si>
  <si>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</si>
  <si>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</si>
  <si>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</si>
  <si>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 xml:space="preserve">Basis of Accounting: Cash 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</si>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</sst>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('Clallam Pgs 16-17'!$B$61,'Clallam Pgs 16-17'!$B$69,'Clallam Pgs 16-17'!$B$74:$B$76)</c:f>
              <c:strCache/>
            </c:strRef>
          </c:cat>
          <c:val>
            <c:numRef>
              <c:f>('Clallam Pgs 16-17'!$C$68,'Clallam Pgs 16-17'!$C$72,'Clallam Pgs 16-17'!$C$74:$C$76)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72350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28.49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84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85</v>
      </c>
      <c r="G4" s="100" t="s">
        <v>12</v>
      </c>
      <c r="H4" s="100" t="s">
        <v>48</v>
      </c>
      <c r="I4" s="90" t="s">
        <v>86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f>177589+523374+29796+3453+72737+8915</f>
        <v>815864</v>
      </c>
      <c r="D5" s="10">
        <f>SUM(E5:O5)</f>
        <v>815864</v>
      </c>
      <c r="E5" s="13">
        <v>0</v>
      </c>
      <c r="F5" s="7">
        <v>51003</v>
      </c>
      <c r="G5" s="7">
        <v>12682</v>
      </c>
      <c r="H5" s="7">
        <v>39660</v>
      </c>
      <c r="I5" s="19">
        <v>61948</v>
      </c>
      <c r="J5" s="34">
        <v>5</v>
      </c>
      <c r="K5" s="13">
        <v>10000</v>
      </c>
      <c r="L5" s="35">
        <f>7578+865</f>
        <v>8443</v>
      </c>
      <c r="M5" s="7">
        <v>1051</v>
      </c>
      <c r="N5" s="80">
        <f>14227+41070+18359+7329+4208+11549</f>
        <v>96742</v>
      </c>
      <c r="O5" s="13">
        <f>153+534177</f>
        <v>534330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13709</v>
      </c>
      <c r="D7" s="10">
        <f t="shared" si="0"/>
        <v>13709</v>
      </c>
      <c r="E7" s="11"/>
      <c r="F7" s="5"/>
      <c r="G7" s="5"/>
      <c r="H7" s="5"/>
      <c r="I7" s="6"/>
      <c r="J7" s="12"/>
      <c r="K7" s="11">
        <v>13711</v>
      </c>
      <c r="L7" s="14"/>
      <c r="M7" s="5"/>
      <c r="N7" s="10"/>
      <c r="O7" s="11">
        <v>-2</v>
      </c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54024</v>
      </c>
      <c r="D9" s="10">
        <f t="shared" si="0"/>
        <v>54024</v>
      </c>
      <c r="E9" s="11"/>
      <c r="F9" s="5">
        <v>95</v>
      </c>
      <c r="G9" s="5"/>
      <c r="H9" s="5"/>
      <c r="I9" s="6"/>
      <c r="J9" s="12"/>
      <c r="K9" s="11">
        <v>53929</v>
      </c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310926</v>
      </c>
      <c r="D12" s="10">
        <f t="shared" si="0"/>
        <v>311115</v>
      </c>
      <c r="E12" s="11"/>
      <c r="F12" s="5"/>
      <c r="G12" s="5"/>
      <c r="H12" s="5"/>
      <c r="I12" s="6">
        <v>23634</v>
      </c>
      <c r="J12" s="12"/>
      <c r="K12" s="11">
        <f>278447+190</f>
        <v>278637</v>
      </c>
      <c r="L12" s="14">
        <v>3645</v>
      </c>
      <c r="M12" s="5"/>
      <c r="N12" s="10"/>
      <c r="O12" s="11">
        <v>5199</v>
      </c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158919</v>
      </c>
      <c r="D14" s="10">
        <f t="shared" si="0"/>
        <v>158920</v>
      </c>
      <c r="E14" s="11"/>
      <c r="F14" s="5">
        <v>18073</v>
      </c>
      <c r="G14" s="5">
        <v>21260</v>
      </c>
      <c r="H14" s="5"/>
      <c r="I14" s="6"/>
      <c r="J14" s="12"/>
      <c r="K14" s="11">
        <f>14199+3388+6466+2448+2288</f>
        <v>28789</v>
      </c>
      <c r="L14" s="14">
        <f>6498+22118</f>
        <v>28616</v>
      </c>
      <c r="M14" s="5"/>
      <c r="N14" s="10">
        <v>41615</v>
      </c>
      <c r="O14" s="11">
        <f>15+20552</f>
        <v>20567</v>
      </c>
    </row>
    <row r="15" spans="1:15" ht="15">
      <c r="A15" s="36">
        <v>562.33</v>
      </c>
      <c r="B15" s="59" t="s">
        <v>62</v>
      </c>
      <c r="C15" s="11">
        <v>25397</v>
      </c>
      <c r="D15" s="10">
        <f t="shared" si="0"/>
        <v>25398</v>
      </c>
      <c r="E15" s="11"/>
      <c r="F15" s="5"/>
      <c r="G15" s="5"/>
      <c r="H15" s="5"/>
      <c r="I15" s="6">
        <v>8493</v>
      </c>
      <c r="J15" s="12"/>
      <c r="K15" s="11">
        <v>12325</v>
      </c>
      <c r="L15" s="14"/>
      <c r="M15" s="5"/>
      <c r="N15" s="10"/>
      <c r="O15" s="11">
        <v>4580</v>
      </c>
    </row>
    <row r="16" spans="1:15" ht="15">
      <c r="A16" s="36">
        <v>562.34</v>
      </c>
      <c r="B16" s="37" t="s">
        <v>18</v>
      </c>
      <c r="C16" s="11">
        <v>19071</v>
      </c>
      <c r="D16" s="10">
        <f t="shared" si="0"/>
        <v>19071</v>
      </c>
      <c r="E16" s="11"/>
      <c r="F16" s="5"/>
      <c r="G16" s="5"/>
      <c r="H16" s="5"/>
      <c r="I16" s="6">
        <v>5801</v>
      </c>
      <c r="J16" s="12"/>
      <c r="K16" s="11"/>
      <c r="L16" s="14"/>
      <c r="M16" s="5"/>
      <c r="N16" s="10">
        <v>10437</v>
      </c>
      <c r="O16" s="11">
        <v>2833</v>
      </c>
    </row>
    <row r="17" spans="1:15" ht="15">
      <c r="A17" s="36">
        <v>562.35</v>
      </c>
      <c r="B17" s="37" t="s">
        <v>19</v>
      </c>
      <c r="C17" s="11">
        <f>31954+79623</f>
        <v>111577</v>
      </c>
      <c r="D17" s="10">
        <f t="shared" si="0"/>
        <v>111578</v>
      </c>
      <c r="E17" s="11"/>
      <c r="F17" s="5"/>
      <c r="G17" s="5"/>
      <c r="H17" s="5"/>
      <c r="I17" s="6">
        <v>25836</v>
      </c>
      <c r="J17" s="12"/>
      <c r="K17" s="11">
        <v>69931</v>
      </c>
      <c r="L17" s="14">
        <v>6914</v>
      </c>
      <c r="M17" s="5"/>
      <c r="N17" s="10"/>
      <c r="O17" s="11">
        <f>75+6044+2778</f>
        <v>8897</v>
      </c>
    </row>
    <row r="18" spans="1:15" ht="15">
      <c r="A18" s="36">
        <v>562.39</v>
      </c>
      <c r="B18" s="37" t="s">
        <v>20</v>
      </c>
      <c r="C18" s="11">
        <v>73387</v>
      </c>
      <c r="D18" s="10">
        <f t="shared" si="0"/>
        <v>73387</v>
      </c>
      <c r="E18" s="11"/>
      <c r="F18" s="5"/>
      <c r="G18" s="5">
        <v>36387</v>
      </c>
      <c r="H18" s="5"/>
      <c r="I18" s="6">
        <v>19989</v>
      </c>
      <c r="J18" s="12"/>
      <c r="K18" s="11"/>
      <c r="L18" s="14"/>
      <c r="M18" s="5"/>
      <c r="N18" s="10">
        <v>2534</v>
      </c>
      <c r="O18" s="11">
        <v>14477</v>
      </c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4126</v>
      </c>
      <c r="D22" s="10">
        <f t="shared" si="0"/>
        <v>4126</v>
      </c>
      <c r="E22" s="11">
        <v>4209</v>
      </c>
      <c r="F22" s="5"/>
      <c r="G22" s="5"/>
      <c r="H22" s="5"/>
      <c r="I22" s="6"/>
      <c r="J22" s="12"/>
      <c r="K22" s="11"/>
      <c r="L22" s="14"/>
      <c r="M22" s="5"/>
      <c r="N22" s="10"/>
      <c r="O22" s="11">
        <v>-83</v>
      </c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f>64796+3974+21006+5172+13594</f>
        <v>108542</v>
      </c>
      <c r="D25" s="10">
        <f t="shared" si="0"/>
        <v>108542</v>
      </c>
      <c r="E25" s="11"/>
      <c r="F25" s="5"/>
      <c r="G25" s="5"/>
      <c r="H25" s="5"/>
      <c r="I25" s="6"/>
      <c r="J25" s="12"/>
      <c r="K25" s="11"/>
      <c r="L25" s="14"/>
      <c r="M25" s="5"/>
      <c r="N25" s="10">
        <f>88953+5425+3750+3750</f>
        <v>101878</v>
      </c>
      <c r="O25" s="11">
        <v>6664</v>
      </c>
    </row>
    <row r="26" spans="1:15" ht="15">
      <c r="A26" s="36">
        <v>562.53</v>
      </c>
      <c r="B26" s="59" t="s">
        <v>66</v>
      </c>
      <c r="C26" s="11">
        <v>163054</v>
      </c>
      <c r="D26" s="10">
        <f t="shared" si="0"/>
        <v>163054</v>
      </c>
      <c r="E26" s="11"/>
      <c r="F26" s="5"/>
      <c r="G26" s="5"/>
      <c r="H26" s="5"/>
      <c r="I26" s="6"/>
      <c r="J26" s="12">
        <f>25797+25337+55453</f>
        <v>106587</v>
      </c>
      <c r="K26" s="11"/>
      <c r="L26" s="14"/>
      <c r="M26" s="5"/>
      <c r="N26" s="10">
        <f>20015+8699</f>
        <v>28714</v>
      </c>
      <c r="O26" s="11">
        <v>27753</v>
      </c>
    </row>
    <row r="27" spans="1:15" ht="15">
      <c r="A27" s="36">
        <v>562.54</v>
      </c>
      <c r="B27" s="59" t="s">
        <v>67</v>
      </c>
      <c r="C27" s="11">
        <v>381664</v>
      </c>
      <c r="D27" s="10">
        <f t="shared" si="0"/>
        <v>381664</v>
      </c>
      <c r="E27" s="11">
        <v>53747</v>
      </c>
      <c r="F27" s="5"/>
      <c r="G27" s="5"/>
      <c r="H27" s="5"/>
      <c r="I27" s="6"/>
      <c r="J27" s="12">
        <f>7937+50331</f>
        <v>58268</v>
      </c>
      <c r="K27" s="11">
        <f>84618+32141</f>
        <v>116759</v>
      </c>
      <c r="L27" s="14"/>
      <c r="M27" s="5"/>
      <c r="N27" s="10">
        <v>156928</v>
      </c>
      <c r="O27" s="11">
        <v>-4038</v>
      </c>
    </row>
    <row r="28" spans="1:15" ht="15">
      <c r="A28" s="36">
        <v>562.55</v>
      </c>
      <c r="B28" s="37" t="s">
        <v>24</v>
      </c>
      <c r="C28" s="11">
        <v>2545</v>
      </c>
      <c r="D28" s="10">
        <f t="shared" si="0"/>
        <v>2545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>
        <v>2545</v>
      </c>
    </row>
    <row r="29" spans="1:15" ht="15">
      <c r="A29" s="36">
        <v>562.56</v>
      </c>
      <c r="B29" s="37" t="s">
        <v>25</v>
      </c>
      <c r="C29" s="11">
        <v>242849</v>
      </c>
      <c r="D29" s="10">
        <f t="shared" si="0"/>
        <v>242849</v>
      </c>
      <c r="E29" s="11"/>
      <c r="F29" s="5"/>
      <c r="G29" s="5"/>
      <c r="H29" s="5"/>
      <c r="I29" s="6"/>
      <c r="J29" s="12"/>
      <c r="K29" s="11"/>
      <c r="L29" s="14"/>
      <c r="M29" s="5"/>
      <c r="N29" s="10">
        <v>164845</v>
      </c>
      <c r="O29" s="11">
        <v>78004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f>5015+4088</f>
        <v>9103</v>
      </c>
      <c r="D31" s="10">
        <f t="shared" si="0"/>
        <v>9103</v>
      </c>
      <c r="E31" s="11">
        <v>3721</v>
      </c>
      <c r="F31" s="5"/>
      <c r="G31" s="5"/>
      <c r="H31" s="5"/>
      <c r="I31" s="6"/>
      <c r="J31" s="12"/>
      <c r="K31" s="11"/>
      <c r="L31" s="14"/>
      <c r="M31" s="5"/>
      <c r="N31" s="10">
        <v>4223</v>
      </c>
      <c r="O31" s="11">
        <v>1159</v>
      </c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f>252963+2786</f>
        <v>255749</v>
      </c>
      <c r="D33" s="10">
        <f t="shared" si="0"/>
        <v>255749</v>
      </c>
      <c r="E33" s="11"/>
      <c r="F33" s="5"/>
      <c r="G33" s="5"/>
      <c r="H33" s="5"/>
      <c r="I33" s="6"/>
      <c r="J33" s="12">
        <f>24013+84404</f>
        <v>108417</v>
      </c>
      <c r="K33" s="11">
        <v>8553</v>
      </c>
      <c r="L33" s="14"/>
      <c r="M33" s="5"/>
      <c r="N33" s="10"/>
      <c r="O33" s="11">
        <v>138779</v>
      </c>
    </row>
    <row r="34" spans="1:15" ht="15">
      <c r="A34" s="36">
        <v>562.71</v>
      </c>
      <c r="B34" s="37" t="s">
        <v>27</v>
      </c>
      <c r="C34" s="11">
        <v>41473</v>
      </c>
      <c r="D34" s="10">
        <f t="shared" si="0"/>
        <v>41473</v>
      </c>
      <c r="E34" s="11"/>
      <c r="F34" s="5">
        <v>1641</v>
      </c>
      <c r="G34" s="5"/>
      <c r="H34" s="5"/>
      <c r="I34" s="6"/>
      <c r="J34" s="12"/>
      <c r="K34" s="11"/>
      <c r="L34" s="14"/>
      <c r="M34" s="5"/>
      <c r="N34" s="10">
        <v>38865</v>
      </c>
      <c r="O34" s="11">
        <f>1+966</f>
        <v>967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40860</v>
      </c>
      <c r="D41" s="10">
        <f t="shared" si="0"/>
        <v>40861</v>
      </c>
      <c r="E41" s="11"/>
      <c r="F41" s="5">
        <v>64</v>
      </c>
      <c r="G41" s="5"/>
      <c r="H41" s="5"/>
      <c r="I41" s="6"/>
      <c r="J41" s="12"/>
      <c r="K41" s="11">
        <v>39781</v>
      </c>
      <c r="L41" s="14"/>
      <c r="M41" s="5"/>
      <c r="N41" s="10"/>
      <c r="O41" s="11">
        <f>451+565</f>
        <v>1016</v>
      </c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2832839</v>
      </c>
      <c r="D44" s="64">
        <f>SUM(E44:O44)</f>
        <v>2833032</v>
      </c>
      <c r="E44" s="65">
        <f aca="true" t="shared" si="1" ref="E44:O44">SUM(E5:E43)</f>
        <v>61677</v>
      </c>
      <c r="F44" s="63">
        <f t="shared" si="1"/>
        <v>70876</v>
      </c>
      <c r="G44" s="63">
        <f t="shared" si="1"/>
        <v>70329</v>
      </c>
      <c r="H44" s="63">
        <f t="shared" si="1"/>
        <v>39660</v>
      </c>
      <c r="I44" s="63">
        <f t="shared" si="1"/>
        <v>145701</v>
      </c>
      <c r="J44" s="66">
        <f t="shared" si="1"/>
        <v>273277</v>
      </c>
      <c r="K44" s="65">
        <f t="shared" si="1"/>
        <v>632415</v>
      </c>
      <c r="L44" s="67">
        <f t="shared" si="1"/>
        <v>47618</v>
      </c>
      <c r="M44" s="63">
        <f t="shared" si="1"/>
        <v>1051</v>
      </c>
      <c r="N44" s="64">
        <f t="shared" si="1"/>
        <v>646781</v>
      </c>
      <c r="O44" s="65">
        <f t="shared" si="1"/>
        <v>843647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2832839</v>
      </c>
      <c r="D56" s="72">
        <f>SUM(E56:O56)</f>
        <v>2833032</v>
      </c>
      <c r="E56" s="73">
        <f aca="true" t="shared" si="3" ref="E56:O56">SUM(E44:E55)</f>
        <v>61677</v>
      </c>
      <c r="F56" s="71">
        <f t="shared" si="3"/>
        <v>70876</v>
      </c>
      <c r="G56" s="71">
        <f t="shared" si="3"/>
        <v>70329</v>
      </c>
      <c r="H56" s="71">
        <f t="shared" si="3"/>
        <v>39660</v>
      </c>
      <c r="I56" s="74">
        <f t="shared" si="3"/>
        <v>145701</v>
      </c>
      <c r="J56" s="75">
        <f t="shared" si="3"/>
        <v>273277</v>
      </c>
      <c r="K56" s="73">
        <f t="shared" si="3"/>
        <v>632415</v>
      </c>
      <c r="L56" s="76">
        <f t="shared" si="3"/>
        <v>47618</v>
      </c>
      <c r="M56" s="71">
        <f t="shared" si="3"/>
        <v>1051</v>
      </c>
      <c r="N56" s="83">
        <f t="shared" si="3"/>
        <v>646781</v>
      </c>
      <c r="O56" s="73">
        <f t="shared" si="3"/>
        <v>843647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61677</v>
      </c>
      <c r="D62" s="45">
        <f>E56/D56</f>
        <v>0.021770668315783233</v>
      </c>
    </row>
    <row r="63" spans="2:4" ht="15">
      <c r="B63" s="24" t="s">
        <v>2</v>
      </c>
      <c r="C63" s="46">
        <f>F56</f>
        <v>70876</v>
      </c>
      <c r="D63" s="45">
        <f>F56/D56</f>
        <v>0.025017719531583122</v>
      </c>
    </row>
    <row r="64" spans="2:4" ht="15">
      <c r="B64" s="24" t="s">
        <v>3</v>
      </c>
      <c r="C64" s="46">
        <f>G56</f>
        <v>70329</v>
      </c>
      <c r="D64" s="45">
        <f>G56/D56</f>
        <v>0.024824640173496098</v>
      </c>
    </row>
    <row r="65" spans="2:4" ht="15">
      <c r="B65" s="24" t="s">
        <v>4</v>
      </c>
      <c r="C65" s="46">
        <f>H56</f>
        <v>39660</v>
      </c>
      <c r="D65" s="45">
        <f>H56/D56</f>
        <v>0.013999135908101284</v>
      </c>
    </row>
    <row r="66" spans="2:4" ht="15">
      <c r="B66" s="24" t="s">
        <v>5</v>
      </c>
      <c r="C66" s="46">
        <f>I56</f>
        <v>145701</v>
      </c>
      <c r="D66" s="45">
        <f>I56/D56</f>
        <v>0.05142935201579086</v>
      </c>
    </row>
    <row r="67" spans="2:4" ht="15">
      <c r="B67" s="53" t="s">
        <v>46</v>
      </c>
      <c r="C67" s="47">
        <f>J56</f>
        <v>273277</v>
      </c>
      <c r="D67" s="48">
        <f>J56/D56</f>
        <v>0.09646096478966704</v>
      </c>
    </row>
    <row r="68" spans="2:4" ht="15.75" thickBot="1">
      <c r="B68" s="91" t="s">
        <v>79</v>
      </c>
      <c r="C68" s="49">
        <f>SUM(C62:C67)</f>
        <v>661520</v>
      </c>
      <c r="D68" s="50">
        <f>SUM(D62:D67)</f>
        <v>0.23350248073442165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632415</v>
      </c>
      <c r="D70" s="23">
        <f>K56/D56</f>
        <v>0.22322903518209467</v>
      </c>
    </row>
    <row r="71" spans="2:4" ht="15">
      <c r="B71" s="54" t="s">
        <v>8</v>
      </c>
      <c r="C71" s="25">
        <f>L56</f>
        <v>47618</v>
      </c>
      <c r="D71" s="26">
        <f>L56/D56</f>
        <v>0.01680814053635822</v>
      </c>
    </row>
    <row r="72" spans="2:4" ht="15.75" thickBot="1">
      <c r="B72" s="91" t="s">
        <v>80</v>
      </c>
      <c r="C72" s="49">
        <f>SUM(C70:C71)</f>
        <v>680033</v>
      </c>
      <c r="D72" s="50">
        <f>SUM(D70:D71)</f>
        <v>0.2400371757184529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1051</v>
      </c>
      <c r="D74" s="23">
        <f>M56/D56</f>
        <v>0.000370980631351852</v>
      </c>
    </row>
    <row r="75" spans="2:4" ht="15">
      <c r="B75" s="22" t="s">
        <v>9</v>
      </c>
      <c r="C75" s="21">
        <f>N56</f>
        <v>646781</v>
      </c>
      <c r="D75" s="23">
        <f>N56/D56</f>
        <v>0.22829992742757582</v>
      </c>
    </row>
    <row r="76" spans="2:4" ht="15">
      <c r="B76" s="97" t="s">
        <v>50</v>
      </c>
      <c r="C76" s="25">
        <f>O56</f>
        <v>843647</v>
      </c>
      <c r="D76" s="26">
        <f>O56/D56</f>
        <v>0.2977894354881978</v>
      </c>
    </row>
    <row r="77" spans="2:4" ht="15.75" thickBot="1">
      <c r="B77" s="91" t="s">
        <v>81</v>
      </c>
      <c r="C77" s="49">
        <f>SUM(C74:C76)</f>
        <v>1491479</v>
      </c>
      <c r="D77" s="50">
        <f>SUM(D74:D76)</f>
        <v>0.5264603435471255</v>
      </c>
    </row>
    <row r="78" spans="2:4" ht="15.75" thickBot="1">
      <c r="B78" s="94" t="s">
        <v>47</v>
      </c>
      <c r="C78" s="95">
        <f>C68+C72+C77</f>
        <v>2833032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&amp;"-,Bold"&amp;20CLALLAM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2014-07-09T20:50:17Z</dcterms:modified>
  <cp:category>Washington State</cp:category>
  <cp:version/>
  <cp:contentType/>
  <cp:contentStatus/>
</cp:coreProperties>
</file>