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Clark Pgs 18-19" sheetId="1" r:id="rId1"/>
  </sheets>
  <definedNames>
    <definedName name="_xlnm.Print_Area" localSheetId="0">'Clark Pgs 18-19'!$A$1:$O$88</definedName>
    <definedName name="_xlnm.Print_Titles" localSheetId="0">'Clark Pgs 18-19'!$1:$4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<sst xmlns="http://schemas.openxmlformats.org/spreadsheetml/2006/main" count="95" uniqueCount="87">
  <si>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</si>
  <si>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</si>
  <si>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</si>
  <si>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</si>
  <si>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</si>
  <si>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</si>
  <si>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</si>
  <si>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</si>
  <si>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</si>
  <si>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</si>
  <si>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</si>
  <si>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</si>
  <si>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</si>
  <si>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</si>
  <si>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</si>
  <si>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</si>
  <si>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</si>
  <si>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</si>
  <si>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</si>
  <si>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</si>
  <si>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</si>
  <si>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</si>
  <si>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</si>
  <si>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</si>
  <si>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</si>
  <si>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</si>
  <si>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</si>
  <si>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</si>
  <si>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</si>
  <si>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</si>
  <si>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</si>
  <si>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</si>
  <si>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</si>
  <si>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</si>
  <si>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</si>
  <si>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</si>
  <si>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</si>
  <si>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</si>
  <si>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</si>
  <si>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</si>
  <si>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</si>
  <si>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</si>
  <si>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</si>
  <si>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</si>
  <si>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</si>
  <si>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</si>
  <si>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</si>
  <si>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</si>
  <si>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</si>
  <si>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</si>
  <si>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</si>
  <si>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</si>
  <si>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</si>
  <si>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</si>
  <si>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</si>
  <si>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</si>
  <si>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</si>
  <si>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</si>
  <si>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</si>
  <si>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</si>
  <si>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</si>
  <si>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</si>
  <si>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</si>
  <si>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</si>
  <si>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</si>
  <si>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</si>
  <si>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</si>
  <si>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</si>
  <si>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</si>
  <si>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</si>
  <si>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</si>
  <si>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</si>
  <si>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</si>
  <si>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</si>
  <si>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</si>
  <si>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</si>
  <si>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</si>
  <si>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</si>
  <si>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</si>
  <si>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</si>
  <si>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</si>
  <si>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</si>
  <si>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</si>
  <si>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</si>
  <si>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</si>
  <si>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</si>
  <si>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 Accrual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</si>
</sst>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('Clark Pgs 18-19'!$B$61,'Clark Pgs 18-19'!$B$69,'Clark Pgs 18-19'!$B$74:$B$76)</c:f>
              <c:strCache/>
            </c:strRef>
          </c:cat>
          <c:val>
            <c:numRef>
              <c:f>('Clark Pgs 18-19'!$C$68,'Clark Pgs 18-19'!$C$72,'Clark Pgs 18-19'!$C$74:$C$76)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M25" sqref="M2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435500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78.55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1372727.69</v>
      </c>
      <c r="D5" s="10">
        <f>SUM(E5:O5)</f>
        <v>1806154.8699999999</v>
      </c>
      <c r="E5" s="13">
        <v>0</v>
      </c>
      <c r="F5" s="7">
        <v>191396</v>
      </c>
      <c r="G5" s="7">
        <v>0</v>
      </c>
      <c r="H5" s="7">
        <v>0</v>
      </c>
      <c r="I5" s="19">
        <v>293670.5</v>
      </c>
      <c r="J5" s="34">
        <v>0</v>
      </c>
      <c r="K5" s="13">
        <v>667.73</v>
      </c>
      <c r="L5" s="35">
        <v>0</v>
      </c>
      <c r="M5" s="7">
        <v>1085846</v>
      </c>
      <c r="N5" s="80">
        <f>10000+88960</f>
        <v>98960</v>
      </c>
      <c r="O5" s="13">
        <f>6779.16+142205.8+3942.5-17312.82</f>
        <v>135614.63999999998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761952.89</v>
      </c>
      <c r="D7" s="10">
        <f t="shared" si="0"/>
        <v>760218.09</v>
      </c>
      <c r="E7" s="11"/>
      <c r="F7" s="5">
        <v>85000</v>
      </c>
      <c r="G7" s="5"/>
      <c r="H7" s="5"/>
      <c r="I7" s="6"/>
      <c r="J7" s="12"/>
      <c r="K7" s="11">
        <f>2000+48058.3+147821.49</f>
        <v>197879.78999999998</v>
      </c>
      <c r="L7" s="14">
        <v>93631.25</v>
      </c>
      <c r="M7" s="5">
        <v>350000</v>
      </c>
      <c r="N7" s="10">
        <v>29311.84</v>
      </c>
      <c r="O7" s="11">
        <f>3395.21+1000</f>
        <v>4395.21</v>
      </c>
    </row>
    <row r="8" spans="1:15" ht="15">
      <c r="A8" s="36">
        <v>562.24</v>
      </c>
      <c r="B8" s="37" t="s">
        <v>16</v>
      </c>
      <c r="C8" s="11">
        <v>55479.99</v>
      </c>
      <c r="D8" s="10">
        <f t="shared" si="0"/>
        <v>55666.54</v>
      </c>
      <c r="E8" s="11"/>
      <c r="F8" s="5"/>
      <c r="G8" s="5"/>
      <c r="H8" s="5"/>
      <c r="I8" s="6"/>
      <c r="J8" s="12">
        <v>21937.47</v>
      </c>
      <c r="K8" s="11"/>
      <c r="L8" s="14">
        <v>28825.42</v>
      </c>
      <c r="M8" s="5">
        <v>4000</v>
      </c>
      <c r="N8" s="10">
        <v>903.65</v>
      </c>
      <c r="O8" s="11"/>
    </row>
    <row r="9" spans="1:15" ht="15">
      <c r="A9" s="36">
        <v>562.25</v>
      </c>
      <c r="B9" s="59" t="s">
        <v>60</v>
      </c>
      <c r="C9" s="11"/>
      <c r="D9" s="10">
        <f t="shared" si="0"/>
        <v>0</v>
      </c>
      <c r="E9" s="11"/>
      <c r="F9" s="5"/>
      <c r="G9" s="5"/>
      <c r="H9" s="5"/>
      <c r="I9" s="6"/>
      <c r="J9" s="12"/>
      <c r="K9" s="11"/>
      <c r="L9" s="14"/>
      <c r="M9" s="5"/>
      <c r="N9" s="10"/>
      <c r="O9" s="11"/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/>
      <c r="D12" s="10">
        <f t="shared" si="0"/>
        <v>0</v>
      </c>
      <c r="E12" s="11"/>
      <c r="F12" s="5"/>
      <c r="G12" s="5"/>
      <c r="H12" s="5"/>
      <c r="I12" s="6"/>
      <c r="J12" s="12"/>
      <c r="K12" s="11"/>
      <c r="L12" s="14"/>
      <c r="M12" s="5"/>
      <c r="N12" s="10"/>
      <c r="O12" s="11"/>
    </row>
    <row r="13" spans="1:15" ht="15">
      <c r="A13" s="36">
        <v>562.29</v>
      </c>
      <c r="B13" s="59" t="s">
        <v>53</v>
      </c>
      <c r="C13" s="11">
        <v>337067.77</v>
      </c>
      <c r="D13" s="10">
        <f t="shared" si="0"/>
        <v>336807.51</v>
      </c>
      <c r="E13" s="11"/>
      <c r="F13" s="5">
        <v>130000</v>
      </c>
      <c r="G13" s="5"/>
      <c r="H13" s="5"/>
      <c r="I13" s="6">
        <v>130000</v>
      </c>
      <c r="J13" s="12"/>
      <c r="K13" s="11">
        <v>4522.51</v>
      </c>
      <c r="L13" s="14"/>
      <c r="M13" s="5"/>
      <c r="N13" s="10">
        <v>49250</v>
      </c>
      <c r="O13" s="11">
        <f>13500+9535</f>
        <v>23035</v>
      </c>
    </row>
    <row r="14" spans="1:15" ht="15">
      <c r="A14" s="36">
        <v>562.32</v>
      </c>
      <c r="B14" s="37" t="s">
        <v>17</v>
      </c>
      <c r="C14" s="11">
        <v>196360.17</v>
      </c>
      <c r="D14" s="10">
        <f t="shared" si="0"/>
        <v>196582.44999999998</v>
      </c>
      <c r="E14" s="11"/>
      <c r="F14" s="5"/>
      <c r="G14" s="5">
        <v>65075</v>
      </c>
      <c r="H14" s="5"/>
      <c r="I14" s="6">
        <v>10000</v>
      </c>
      <c r="J14" s="12"/>
      <c r="K14" s="11">
        <f>87856.45+6588.77</f>
        <v>94445.22</v>
      </c>
      <c r="L14" s="14">
        <f>5098.76+11501.88</f>
        <v>16600.64</v>
      </c>
      <c r="M14" s="5">
        <v>10000</v>
      </c>
      <c r="N14" s="10">
        <v>461.59</v>
      </c>
      <c r="O14" s="11"/>
    </row>
    <row r="15" spans="1:15" ht="15">
      <c r="A15" s="36">
        <v>562.33</v>
      </c>
      <c r="B15" s="59" t="s">
        <v>62</v>
      </c>
      <c r="C15" s="11">
        <v>175392.3</v>
      </c>
      <c r="D15" s="10">
        <f t="shared" si="0"/>
        <v>176940.44999999998</v>
      </c>
      <c r="E15" s="11"/>
      <c r="F15" s="5">
        <v>10000</v>
      </c>
      <c r="G15" s="5"/>
      <c r="H15" s="5"/>
      <c r="I15" s="6">
        <v>35000</v>
      </c>
      <c r="J15" s="12"/>
      <c r="K15" s="11">
        <v>19291</v>
      </c>
      <c r="L15" s="14">
        <v>12303.96</v>
      </c>
      <c r="M15" s="5">
        <v>100000</v>
      </c>
      <c r="N15" s="10">
        <v>345.49</v>
      </c>
      <c r="O15" s="11"/>
    </row>
    <row r="16" spans="1:15" ht="15">
      <c r="A16" s="36">
        <v>562.34</v>
      </c>
      <c r="B16" s="37" t="s">
        <v>18</v>
      </c>
      <c r="C16" s="11">
        <v>228116.26</v>
      </c>
      <c r="D16" s="10">
        <f t="shared" si="0"/>
        <v>228026.13</v>
      </c>
      <c r="E16" s="11"/>
      <c r="F16" s="5">
        <v>10000</v>
      </c>
      <c r="G16" s="5">
        <v>54380</v>
      </c>
      <c r="H16" s="5"/>
      <c r="I16" s="6">
        <v>30000</v>
      </c>
      <c r="J16" s="12"/>
      <c r="K16" s="11">
        <f>2500+627.48</f>
        <v>3127.48</v>
      </c>
      <c r="L16" s="14">
        <v>19686.33</v>
      </c>
      <c r="M16" s="5">
        <f>100000+1333.94</f>
        <v>101333.94</v>
      </c>
      <c r="N16" s="10">
        <v>9427.98</v>
      </c>
      <c r="O16" s="11">
        <v>70.4</v>
      </c>
    </row>
    <row r="17" spans="1:15" ht="15">
      <c r="A17" s="36">
        <v>562.35</v>
      </c>
      <c r="B17" s="37" t="s">
        <v>19</v>
      </c>
      <c r="C17" s="11">
        <v>1131610.19</v>
      </c>
      <c r="D17" s="10">
        <f t="shared" si="0"/>
        <v>1140988.2699999998</v>
      </c>
      <c r="E17" s="11">
        <v>221000</v>
      </c>
      <c r="F17" s="5">
        <v>42500</v>
      </c>
      <c r="G17" s="5"/>
      <c r="H17" s="5"/>
      <c r="I17" s="6">
        <v>135000</v>
      </c>
      <c r="J17" s="12"/>
      <c r="K17" s="11">
        <f>463739.25+38456.47-257855</f>
        <v>244340.71999999997</v>
      </c>
      <c r="L17" s="14">
        <f>257855.39+121597.69+8808.54+28729.58</f>
        <v>416991.2</v>
      </c>
      <c r="M17" s="5">
        <v>73.14</v>
      </c>
      <c r="N17" s="10">
        <v>56245.99</v>
      </c>
      <c r="O17" s="11">
        <f>12187.5+12649.72</f>
        <v>24837.22</v>
      </c>
    </row>
    <row r="18" spans="1:15" ht="15">
      <c r="A18" s="36">
        <v>562.39</v>
      </c>
      <c r="B18" s="37" t="s">
        <v>20</v>
      </c>
      <c r="C18" s="11">
        <v>516597.76</v>
      </c>
      <c r="D18" s="10">
        <f t="shared" si="0"/>
        <v>520389.75000000006</v>
      </c>
      <c r="E18" s="11"/>
      <c r="F18" s="5"/>
      <c r="G18" s="5"/>
      <c r="H18" s="5">
        <v>140047</v>
      </c>
      <c r="I18" s="6"/>
      <c r="J18" s="12"/>
      <c r="K18" s="11">
        <v>8060.55</v>
      </c>
      <c r="L18" s="14">
        <v>17225.54</v>
      </c>
      <c r="M18" s="5">
        <f>355000+21.2</f>
        <v>355021.2</v>
      </c>
      <c r="N18" s="10">
        <v>15.46</v>
      </c>
      <c r="O18" s="11">
        <v>20</v>
      </c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/>
      <c r="D21" s="10">
        <f t="shared" si="0"/>
        <v>0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>
        <v>35486.83</v>
      </c>
      <c r="D22" s="10">
        <f t="shared" si="0"/>
        <v>35791.84</v>
      </c>
      <c r="E22" s="11">
        <v>9791.84</v>
      </c>
      <c r="F22" s="5"/>
      <c r="G22" s="5"/>
      <c r="H22" s="5"/>
      <c r="I22" s="6"/>
      <c r="J22" s="12"/>
      <c r="K22" s="11"/>
      <c r="L22" s="14"/>
      <c r="M22" s="5">
        <v>26000</v>
      </c>
      <c r="N22" s="10"/>
      <c r="O22" s="11"/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>
        <v>773689.42</v>
      </c>
      <c r="D24" s="10">
        <f t="shared" si="0"/>
        <v>773979.39</v>
      </c>
      <c r="E24" s="11"/>
      <c r="F24" s="5">
        <v>25000</v>
      </c>
      <c r="G24" s="5">
        <v>115000</v>
      </c>
      <c r="H24" s="5"/>
      <c r="I24" s="6">
        <v>75000</v>
      </c>
      <c r="J24" s="12"/>
      <c r="K24" s="11">
        <f>3535.98+20074.02+273229.43+10090.71+182203.49</f>
        <v>489133.63</v>
      </c>
      <c r="L24" s="14"/>
      <c r="M24" s="5"/>
      <c r="N24" s="10">
        <v>1542.81</v>
      </c>
      <c r="O24" s="11">
        <f>60000+500+7802.95</f>
        <v>68302.95</v>
      </c>
    </row>
    <row r="25" spans="1:15" ht="15">
      <c r="A25" s="36">
        <v>562.52</v>
      </c>
      <c r="B25" s="37" t="s">
        <v>23</v>
      </c>
      <c r="C25" s="11">
        <v>214024.21</v>
      </c>
      <c r="D25" s="10">
        <f t="shared" si="0"/>
        <v>177947.66</v>
      </c>
      <c r="E25" s="11"/>
      <c r="F25" s="5"/>
      <c r="G25" s="5"/>
      <c r="H25" s="5"/>
      <c r="I25" s="6"/>
      <c r="J25" s="12">
        <v>20475</v>
      </c>
      <c r="K25" s="11"/>
      <c r="L25" s="14"/>
      <c r="M25" s="5"/>
      <c r="N25" s="10">
        <f>2250+2250+5709.02+71500+75733.64</f>
        <v>157442.66</v>
      </c>
      <c r="O25" s="11">
        <v>30</v>
      </c>
    </row>
    <row r="26" spans="1:15" ht="15">
      <c r="A26" s="36">
        <v>562.53</v>
      </c>
      <c r="B26" s="59" t="s">
        <v>66</v>
      </c>
      <c r="C26" s="11">
        <v>369809.46</v>
      </c>
      <c r="D26" s="10">
        <f t="shared" si="0"/>
        <v>364403.7</v>
      </c>
      <c r="E26" s="11"/>
      <c r="F26" s="5"/>
      <c r="G26" s="5"/>
      <c r="H26" s="5"/>
      <c r="I26" s="6"/>
      <c r="J26" s="12">
        <v>254937.7</v>
      </c>
      <c r="K26" s="11"/>
      <c r="L26" s="14"/>
      <c r="M26" s="5"/>
      <c r="N26" s="10">
        <f>61966+47500</f>
        <v>109466</v>
      </c>
      <c r="O26" s="11"/>
    </row>
    <row r="27" spans="1:15" ht="15">
      <c r="A27" s="36">
        <v>562.54</v>
      </c>
      <c r="B27" s="59" t="s">
        <v>67</v>
      </c>
      <c r="C27" s="11">
        <v>596939.43</v>
      </c>
      <c r="D27" s="10">
        <f t="shared" si="0"/>
        <v>734549.3200000001</v>
      </c>
      <c r="E27" s="11"/>
      <c r="F27" s="5"/>
      <c r="G27" s="5"/>
      <c r="H27" s="5"/>
      <c r="I27" s="6"/>
      <c r="J27" s="12"/>
      <c r="K27" s="11"/>
      <c r="L27" s="14"/>
      <c r="M27" s="5"/>
      <c r="N27" s="10">
        <f>20022+658912.43+55614.89</f>
        <v>734549.3200000001</v>
      </c>
      <c r="O27" s="11"/>
    </row>
    <row r="28" spans="1:15" ht="15">
      <c r="A28" s="36">
        <v>562.55</v>
      </c>
      <c r="B28" s="37" t="s">
        <v>24</v>
      </c>
      <c r="C28" s="11"/>
      <c r="D28" s="10">
        <f t="shared" si="0"/>
        <v>0</v>
      </c>
      <c r="E28" s="11"/>
      <c r="F28" s="5"/>
      <c r="G28" s="5"/>
      <c r="H28" s="5"/>
      <c r="I28" s="6"/>
      <c r="J28" s="12"/>
      <c r="K28" s="11"/>
      <c r="L28" s="14"/>
      <c r="M28" s="5"/>
      <c r="N28" s="10"/>
      <c r="O28" s="11"/>
    </row>
    <row r="29" spans="1:15" ht="15">
      <c r="A29" s="36">
        <v>562.56</v>
      </c>
      <c r="B29" s="37" t="s">
        <v>25</v>
      </c>
      <c r="C29" s="11">
        <v>1171212</v>
      </c>
      <c r="D29" s="10">
        <f t="shared" si="0"/>
        <v>1264028.04</v>
      </c>
      <c r="E29" s="11"/>
      <c r="F29" s="5"/>
      <c r="G29" s="5"/>
      <c r="H29" s="5"/>
      <c r="I29" s="6"/>
      <c r="J29" s="12"/>
      <c r="K29" s="11"/>
      <c r="L29" s="14">
        <v>4914</v>
      </c>
      <c r="M29" s="5"/>
      <c r="N29" s="10">
        <f>1057251.04+125525+76338</f>
        <v>1259114.04</v>
      </c>
      <c r="O29" s="11"/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127644.2</v>
      </c>
      <c r="D31" s="10">
        <f t="shared" si="0"/>
        <v>184303.66</v>
      </c>
      <c r="E31" s="11"/>
      <c r="F31" s="5"/>
      <c r="G31" s="5"/>
      <c r="H31" s="5"/>
      <c r="I31" s="6"/>
      <c r="J31" s="12"/>
      <c r="K31" s="11"/>
      <c r="L31" s="14"/>
      <c r="M31" s="5"/>
      <c r="N31" s="10">
        <v>184303.66</v>
      </c>
      <c r="O31" s="11"/>
    </row>
    <row r="32" spans="1:15" ht="15">
      <c r="A32" s="36">
        <v>562.59</v>
      </c>
      <c r="B32" s="59" t="s">
        <v>56</v>
      </c>
      <c r="C32" s="11"/>
      <c r="D32" s="10">
        <f t="shared" si="0"/>
        <v>0</v>
      </c>
      <c r="E32" s="11"/>
      <c r="F32" s="6"/>
      <c r="G32" s="5"/>
      <c r="H32" s="6"/>
      <c r="I32" s="6"/>
      <c r="J32" s="12"/>
      <c r="K32" s="11"/>
      <c r="L32" s="14"/>
      <c r="M32" s="6"/>
      <c r="N32" s="81"/>
      <c r="O32" s="11"/>
    </row>
    <row r="33" spans="1:15" ht="15">
      <c r="A33" s="36">
        <v>562.6</v>
      </c>
      <c r="B33" s="37" t="s">
        <v>26</v>
      </c>
      <c r="C33" s="11"/>
      <c r="D33" s="10">
        <f t="shared" si="0"/>
        <v>0</v>
      </c>
      <c r="E33" s="11"/>
      <c r="F33" s="5"/>
      <c r="G33" s="5"/>
      <c r="H33" s="5"/>
      <c r="I33" s="6"/>
      <c r="J33" s="12"/>
      <c r="K33" s="11"/>
      <c r="L33" s="14"/>
      <c r="M33" s="5"/>
      <c r="N33" s="10"/>
      <c r="O33" s="11"/>
    </row>
    <row r="34" spans="1:15" ht="15">
      <c r="A34" s="36">
        <v>562.71</v>
      </c>
      <c r="B34" s="37" t="s">
        <v>27</v>
      </c>
      <c r="C34" s="11">
        <v>719020.32</v>
      </c>
      <c r="D34" s="10">
        <f t="shared" si="0"/>
        <v>721060</v>
      </c>
      <c r="E34" s="11"/>
      <c r="F34" s="5"/>
      <c r="G34" s="5"/>
      <c r="H34" s="5"/>
      <c r="I34" s="6"/>
      <c r="J34" s="12"/>
      <c r="K34" s="11"/>
      <c r="L34" s="14"/>
      <c r="M34" s="5">
        <v>200000</v>
      </c>
      <c r="N34" s="10">
        <v>521060</v>
      </c>
      <c r="O34" s="11"/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/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>
        <v>314923.99</v>
      </c>
      <c r="D40" s="10">
        <f t="shared" si="0"/>
        <v>319784.86</v>
      </c>
      <c r="E40" s="11"/>
      <c r="F40" s="5">
        <v>35000</v>
      </c>
      <c r="G40" s="5"/>
      <c r="H40" s="5">
        <v>97500</v>
      </c>
      <c r="I40" s="6">
        <v>175000</v>
      </c>
      <c r="J40" s="12"/>
      <c r="K40" s="11">
        <f>1080.36+7807.48+2897.02</f>
        <v>11784.86</v>
      </c>
      <c r="L40" s="14"/>
      <c r="M40" s="5"/>
      <c r="N40" s="10"/>
      <c r="O40" s="11">
        <v>500</v>
      </c>
    </row>
    <row r="41" spans="1:15" ht="15">
      <c r="A41" s="36">
        <v>562.88</v>
      </c>
      <c r="B41" s="59" t="s">
        <v>58</v>
      </c>
      <c r="C41" s="11">
        <v>493804.82</v>
      </c>
      <c r="D41" s="10">
        <f t="shared" si="0"/>
        <v>497209.69</v>
      </c>
      <c r="E41" s="11"/>
      <c r="F41" s="5"/>
      <c r="G41" s="5"/>
      <c r="H41" s="5"/>
      <c r="I41" s="6"/>
      <c r="J41" s="12"/>
      <c r="K41" s="11">
        <f>420907.82+51301.87</f>
        <v>472209.69</v>
      </c>
      <c r="L41" s="14"/>
      <c r="M41" s="5">
        <v>25000</v>
      </c>
      <c r="N41" s="10"/>
      <c r="O41" s="11"/>
    </row>
    <row r="42" spans="1:15" ht="15">
      <c r="A42" s="36">
        <v>562.9</v>
      </c>
      <c r="B42" s="37" t="s">
        <v>33</v>
      </c>
      <c r="C42" s="11"/>
      <c r="D42" s="10">
        <f t="shared" si="0"/>
        <v>0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9591859.7</v>
      </c>
      <c r="D44" s="64">
        <f>SUM(E44:O44)</f>
        <v>10294832.219999999</v>
      </c>
      <c r="E44" s="65">
        <f aca="true" t="shared" si="1" ref="E44:O44">SUM(E5:E43)</f>
        <v>230791.84</v>
      </c>
      <c r="F44" s="63">
        <f t="shared" si="1"/>
        <v>528896</v>
      </c>
      <c r="G44" s="63">
        <f t="shared" si="1"/>
        <v>234455</v>
      </c>
      <c r="H44" s="63">
        <f t="shared" si="1"/>
        <v>237547</v>
      </c>
      <c r="I44" s="63">
        <f t="shared" si="1"/>
        <v>883670.5</v>
      </c>
      <c r="J44" s="66">
        <f t="shared" si="1"/>
        <v>297350.17000000004</v>
      </c>
      <c r="K44" s="65">
        <f t="shared" si="1"/>
        <v>1545463.18</v>
      </c>
      <c r="L44" s="67">
        <f t="shared" si="1"/>
        <v>610178.3400000001</v>
      </c>
      <c r="M44" s="63">
        <f t="shared" si="1"/>
        <v>2257274.28</v>
      </c>
      <c r="N44" s="64">
        <f t="shared" si="1"/>
        <v>3212400.49</v>
      </c>
      <c r="O44" s="65">
        <f t="shared" si="1"/>
        <v>256805.41999999998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9591859.7</v>
      </c>
      <c r="D56" s="72">
        <f>SUM(E56:O56)</f>
        <v>10294832.219999999</v>
      </c>
      <c r="E56" s="73">
        <f aca="true" t="shared" si="3" ref="E56:O56">SUM(E44:E55)</f>
        <v>230791.84</v>
      </c>
      <c r="F56" s="71">
        <f t="shared" si="3"/>
        <v>528896</v>
      </c>
      <c r="G56" s="71">
        <f t="shared" si="3"/>
        <v>234455</v>
      </c>
      <c r="H56" s="71">
        <f t="shared" si="3"/>
        <v>237547</v>
      </c>
      <c r="I56" s="74">
        <f t="shared" si="3"/>
        <v>883670.5</v>
      </c>
      <c r="J56" s="75">
        <f t="shared" si="3"/>
        <v>297350.17000000004</v>
      </c>
      <c r="K56" s="73">
        <f t="shared" si="3"/>
        <v>1545463.18</v>
      </c>
      <c r="L56" s="76">
        <f t="shared" si="3"/>
        <v>610178.3400000001</v>
      </c>
      <c r="M56" s="71">
        <f t="shared" si="3"/>
        <v>2257274.28</v>
      </c>
      <c r="N56" s="83">
        <f t="shared" si="3"/>
        <v>3212400.49</v>
      </c>
      <c r="O56" s="73">
        <f t="shared" si="3"/>
        <v>256805.41999999998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230791.84</v>
      </c>
      <c r="D62" s="45">
        <f>E56/D56</f>
        <v>0.02241822256720567</v>
      </c>
    </row>
    <row r="63" spans="2:4" ht="15">
      <c r="B63" s="24" t="s">
        <v>2</v>
      </c>
      <c r="C63" s="46">
        <f>F56</f>
        <v>528896</v>
      </c>
      <c r="D63" s="45">
        <f>F56/D56</f>
        <v>0.05137490234882138</v>
      </c>
    </row>
    <row r="64" spans="2:4" ht="15">
      <c r="B64" s="24" t="s">
        <v>3</v>
      </c>
      <c r="C64" s="46">
        <f>G56</f>
        <v>234455</v>
      </c>
      <c r="D64" s="45">
        <f>G56/D56</f>
        <v>0.02277404769594196</v>
      </c>
    </row>
    <row r="65" spans="2:4" ht="15">
      <c r="B65" s="24" t="s">
        <v>4</v>
      </c>
      <c r="C65" s="46">
        <f>H56</f>
        <v>237547</v>
      </c>
      <c r="D65" s="45">
        <f>H56/D56</f>
        <v>0.023074392561591453</v>
      </c>
    </row>
    <row r="66" spans="2:4" ht="15">
      <c r="B66" s="24" t="s">
        <v>5</v>
      </c>
      <c r="C66" s="46">
        <f>I56</f>
        <v>883670.5</v>
      </c>
      <c r="D66" s="45">
        <f>I56/D56</f>
        <v>0.08583631875838382</v>
      </c>
    </row>
    <row r="67" spans="2:4" ht="15">
      <c r="B67" s="53" t="s">
        <v>46</v>
      </c>
      <c r="C67" s="47">
        <f>J56</f>
        <v>297350.17000000004</v>
      </c>
      <c r="D67" s="48">
        <f>J56/D56</f>
        <v>0.028883440122737625</v>
      </c>
    </row>
    <row r="68" spans="2:4" ht="15.75" thickBot="1">
      <c r="B68" s="91" t="s">
        <v>79</v>
      </c>
      <c r="C68" s="49">
        <f>SUM(C62:C67)</f>
        <v>2412710.51</v>
      </c>
      <c r="D68" s="50">
        <f>SUM(D62:D67)</f>
        <v>0.2343613240546819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1545463.18</v>
      </c>
      <c r="D70" s="23">
        <f>K56/D56</f>
        <v>0.15012028821582876</v>
      </c>
    </row>
    <row r="71" spans="2:4" ht="15">
      <c r="B71" s="54" t="s">
        <v>8</v>
      </c>
      <c r="C71" s="25">
        <f>L56</f>
        <v>610178.3400000001</v>
      </c>
      <c r="D71" s="26">
        <f>L56/D56</f>
        <v>0.059270353023781495</v>
      </c>
    </row>
    <row r="72" spans="2:4" ht="15.75" thickBot="1">
      <c r="B72" s="91" t="s">
        <v>80</v>
      </c>
      <c r="C72" s="49">
        <f>SUM(C70:C71)</f>
        <v>2155641.52</v>
      </c>
      <c r="D72" s="50">
        <f>SUM(D70:D71)</f>
        <v>0.20939064123961026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2257274.28</v>
      </c>
      <c r="D74" s="23">
        <f>M56/D56</f>
        <v>0.21926285263928275</v>
      </c>
    </row>
    <row r="75" spans="2:4" ht="15">
      <c r="B75" s="22" t="s">
        <v>9</v>
      </c>
      <c r="C75" s="21">
        <f>N56</f>
        <v>3212400.49</v>
      </c>
      <c r="D75" s="23">
        <f>N56/D56</f>
        <v>0.31204010141701954</v>
      </c>
    </row>
    <row r="76" spans="2:4" ht="15">
      <c r="B76" s="97" t="s">
        <v>50</v>
      </c>
      <c r="C76" s="25">
        <f>O56</f>
        <v>256805.41999999998</v>
      </c>
      <c r="D76" s="26">
        <f>O56/D56</f>
        <v>0.02494508064940567</v>
      </c>
    </row>
    <row r="77" spans="2:4" ht="15.75" thickBot="1">
      <c r="B77" s="91" t="s">
        <v>81</v>
      </c>
      <c r="C77" s="49">
        <f>SUM(C74:C76)</f>
        <v>5726480.1899999995</v>
      </c>
      <c r="D77" s="50">
        <f>SUM(D74:D76)</f>
        <v>0.556248034705708</v>
      </c>
    </row>
    <row r="78" spans="2:4" ht="15.75" thickBot="1">
      <c r="B78" s="94" t="s">
        <v>47</v>
      </c>
      <c r="C78" s="95">
        <f>C68+C72+C77</f>
        <v>10294832.219999999</v>
      </c>
      <c r="D78" s="96">
        <f>D68+D72+D77</f>
        <v>1.0000000000000002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&amp;"-,Bold"&amp;20CLARK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2014-07-09T20:49:14Z</dcterms:modified>
  <cp:category>Washington State</cp:category>
  <cp:version/>
  <cp:contentType/>
  <cp:contentStatus/>
</cp:coreProperties>
</file>