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Grays Harbor Pgs 28-29" sheetId="1" r:id="rId1"/>
  </sheets>
  <definedNames>
    <definedName name="_xlnm.Print_Area" localSheetId="0">'Grays Harbor Pgs 28-29'!$A$1:$O$88</definedName>
    <definedName name="_xlnm.Print_Titles" localSheetId="0">'Grays Harbor Pgs 28-29'!$1:$4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<sst xmlns="http://schemas.openxmlformats.org/spreadsheetml/2006/main" count="95" uniqueCount="87">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</sst>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('Grays Harbor Pgs 28-29'!$B$61,'Grays Harbor Pgs 28-29'!$B$69,'Grays Harbor Pgs 28-29'!$B$74:$B$76)</c:f>
              <c:strCache/>
            </c:strRef>
          </c:cat>
          <c:val>
            <c:numRef>
              <c:f>('Grays Harbor Pgs 28-29'!$C$68,'Grays Harbor Pgs 28-29'!$C$72,'Grays Harbor Pgs 28-29'!$C$74:$C$76)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73200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40.3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103229</v>
      </c>
      <c r="D5" s="10">
        <f>SUM(E5:O5)</f>
        <v>113113</v>
      </c>
      <c r="E5" s="13">
        <v>0</v>
      </c>
      <c r="F5" s="7">
        <v>0</v>
      </c>
      <c r="G5" s="7">
        <v>0</v>
      </c>
      <c r="H5" s="7">
        <v>40294</v>
      </c>
      <c r="I5" s="19">
        <v>0</v>
      </c>
      <c r="J5" s="34">
        <v>0</v>
      </c>
      <c r="K5" s="13">
        <v>0</v>
      </c>
      <c r="L5" s="35">
        <v>0</v>
      </c>
      <c r="M5" s="7">
        <v>0</v>
      </c>
      <c r="N5" s="80">
        <v>72819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f>10953+69725</f>
        <v>80678</v>
      </c>
      <c r="D7" s="10">
        <f t="shared" si="0"/>
        <v>80678</v>
      </c>
      <c r="E7" s="11"/>
      <c r="F7" s="5">
        <v>45423</v>
      </c>
      <c r="G7" s="5"/>
      <c r="H7" s="5"/>
      <c r="I7" s="6">
        <v>24302</v>
      </c>
      <c r="J7" s="12"/>
      <c r="K7" s="11">
        <v>10953</v>
      </c>
      <c r="L7" s="14"/>
      <c r="M7" s="5"/>
      <c r="N7" s="10"/>
      <c r="O7" s="11"/>
    </row>
    <row r="8" spans="1:15" ht="15">
      <c r="A8" s="36">
        <v>562.24</v>
      </c>
      <c r="B8" s="37" t="s">
        <v>16</v>
      </c>
      <c r="C8" s="11">
        <v>33230</v>
      </c>
      <c r="D8" s="10">
        <f t="shared" si="0"/>
        <v>33230</v>
      </c>
      <c r="E8" s="11"/>
      <c r="F8" s="5"/>
      <c r="G8" s="5">
        <v>7730</v>
      </c>
      <c r="H8" s="5"/>
      <c r="I8" s="6"/>
      <c r="J8" s="12"/>
      <c r="K8" s="11">
        <v>25500</v>
      </c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32575</v>
      </c>
      <c r="D9" s="10">
        <f t="shared" si="0"/>
        <v>32575</v>
      </c>
      <c r="E9" s="11"/>
      <c r="F9" s="5"/>
      <c r="G9" s="5">
        <v>3047</v>
      </c>
      <c r="H9" s="5"/>
      <c r="I9" s="6"/>
      <c r="J9" s="12">
        <v>325</v>
      </c>
      <c r="K9" s="11">
        <v>29156</v>
      </c>
      <c r="L9" s="14"/>
      <c r="M9" s="5"/>
      <c r="N9" s="10"/>
      <c r="O9" s="11">
        <v>47</v>
      </c>
    </row>
    <row r="10" spans="1:15" ht="15">
      <c r="A10" s="36">
        <v>562.26</v>
      </c>
      <c r="B10" s="59" t="s">
        <v>51</v>
      </c>
      <c r="C10" s="11">
        <v>389245</v>
      </c>
      <c r="D10" s="10">
        <f t="shared" si="0"/>
        <v>389245</v>
      </c>
      <c r="E10" s="11">
        <v>116084</v>
      </c>
      <c r="F10" s="5"/>
      <c r="G10" s="5">
        <v>22262</v>
      </c>
      <c r="H10" s="5"/>
      <c r="I10" s="6"/>
      <c r="J10" s="12"/>
      <c r="K10" s="11">
        <v>19873</v>
      </c>
      <c r="L10" s="14"/>
      <c r="M10" s="5">
        <v>3561</v>
      </c>
      <c r="N10" s="10">
        <f>206069+21396</f>
        <v>227465</v>
      </c>
      <c r="O10" s="11"/>
    </row>
    <row r="11" spans="1:15" ht="15">
      <c r="A11" s="36">
        <v>562.27</v>
      </c>
      <c r="B11" s="59" t="s">
        <v>52</v>
      </c>
      <c r="C11" s="11">
        <v>50490</v>
      </c>
      <c r="D11" s="10">
        <f t="shared" si="0"/>
        <v>50490</v>
      </c>
      <c r="E11" s="11"/>
      <c r="F11" s="5"/>
      <c r="G11" s="5"/>
      <c r="H11" s="5"/>
      <c r="I11" s="6"/>
      <c r="J11" s="12"/>
      <c r="K11" s="11">
        <v>45990</v>
      </c>
      <c r="L11" s="14"/>
      <c r="M11" s="5">
        <v>4500</v>
      </c>
      <c r="N11" s="10"/>
      <c r="O11" s="11"/>
    </row>
    <row r="12" spans="1:15" ht="15">
      <c r="A12" s="36">
        <v>562.28</v>
      </c>
      <c r="B12" s="59" t="s">
        <v>61</v>
      </c>
      <c r="C12" s="11">
        <v>428239</v>
      </c>
      <c r="D12" s="10">
        <f t="shared" si="0"/>
        <v>428239</v>
      </c>
      <c r="E12" s="11"/>
      <c r="F12" s="5"/>
      <c r="G12" s="5">
        <v>35840</v>
      </c>
      <c r="H12" s="5"/>
      <c r="I12" s="6"/>
      <c r="J12" s="12"/>
      <c r="K12" s="11">
        <f>392137+240</f>
        <v>392377</v>
      </c>
      <c r="L12" s="14"/>
      <c r="M12" s="5"/>
      <c r="N12" s="10"/>
      <c r="O12" s="11">
        <v>22</v>
      </c>
    </row>
    <row r="13" spans="1:15" ht="15">
      <c r="A13" s="36">
        <v>562.29</v>
      </c>
      <c r="B13" s="59" t="s">
        <v>53</v>
      </c>
      <c r="C13" s="11">
        <v>75699</v>
      </c>
      <c r="D13" s="10">
        <f t="shared" si="0"/>
        <v>75699</v>
      </c>
      <c r="E13" s="11"/>
      <c r="F13" s="5">
        <v>15353</v>
      </c>
      <c r="G13" s="5">
        <v>222</v>
      </c>
      <c r="H13" s="5"/>
      <c r="I13" s="6"/>
      <c r="J13" s="12"/>
      <c r="K13" s="11">
        <f>26171+33953</f>
        <v>60124</v>
      </c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45980</v>
      </c>
      <c r="D14" s="10">
        <f t="shared" si="0"/>
        <v>45980</v>
      </c>
      <c r="E14" s="11"/>
      <c r="F14" s="5">
        <v>2215</v>
      </c>
      <c r="G14" s="5"/>
      <c r="H14" s="5"/>
      <c r="I14" s="6"/>
      <c r="J14" s="12"/>
      <c r="K14" s="11">
        <f>28747+737</f>
        <v>29484</v>
      </c>
      <c r="L14" s="14"/>
      <c r="M14" s="5"/>
      <c r="N14" s="10">
        <f>1575+12706</f>
        <v>14281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52022</v>
      </c>
      <c r="D16" s="10">
        <f t="shared" si="0"/>
        <v>52022</v>
      </c>
      <c r="E16" s="11"/>
      <c r="F16" s="5"/>
      <c r="G16" s="5"/>
      <c r="H16" s="5"/>
      <c r="I16" s="6"/>
      <c r="J16" s="12"/>
      <c r="K16" s="11">
        <v>2218</v>
      </c>
      <c r="L16" s="14"/>
      <c r="M16" s="5">
        <v>46801</v>
      </c>
      <c r="N16" s="10">
        <v>3003</v>
      </c>
      <c r="O16" s="11"/>
    </row>
    <row r="17" spans="1:15" ht="15">
      <c r="A17" s="36">
        <v>562.35</v>
      </c>
      <c r="B17" s="37" t="s">
        <v>19</v>
      </c>
      <c r="C17" s="11">
        <v>42667</v>
      </c>
      <c r="D17" s="10">
        <f t="shared" si="0"/>
        <v>42667</v>
      </c>
      <c r="E17" s="11"/>
      <c r="F17" s="5"/>
      <c r="G17" s="5"/>
      <c r="H17" s="5"/>
      <c r="I17" s="6"/>
      <c r="J17" s="12"/>
      <c r="K17" s="11"/>
      <c r="L17" s="14"/>
      <c r="M17" s="5">
        <v>22592</v>
      </c>
      <c r="N17" s="10"/>
      <c r="O17" s="11">
        <v>20075</v>
      </c>
    </row>
    <row r="18" spans="1:15" ht="15">
      <c r="A18" s="36">
        <v>562.39</v>
      </c>
      <c r="B18" s="37" t="s">
        <v>20</v>
      </c>
      <c r="C18" s="11">
        <v>71131</v>
      </c>
      <c r="D18" s="10">
        <f t="shared" si="0"/>
        <v>71131</v>
      </c>
      <c r="E18" s="11"/>
      <c r="F18" s="5"/>
      <c r="G18" s="5"/>
      <c r="H18" s="5"/>
      <c r="I18" s="6"/>
      <c r="J18" s="12"/>
      <c r="K18" s="11"/>
      <c r="L18" s="14"/>
      <c r="M18" s="5">
        <v>70581</v>
      </c>
      <c r="N18" s="10"/>
      <c r="O18" s="11">
        <v>550</v>
      </c>
    </row>
    <row r="19" spans="1:15" ht="15">
      <c r="A19" s="36">
        <v>562.41</v>
      </c>
      <c r="B19" s="37" t="s">
        <v>21</v>
      </c>
      <c r="C19" s="11">
        <v>334509</v>
      </c>
      <c r="D19" s="10">
        <f t="shared" si="0"/>
        <v>334509</v>
      </c>
      <c r="E19" s="11"/>
      <c r="F19" s="5">
        <v>925</v>
      </c>
      <c r="G19" s="5"/>
      <c r="H19" s="5"/>
      <c r="I19" s="6"/>
      <c r="J19" s="12"/>
      <c r="K19" s="11">
        <f>19397+10823+302529</f>
        <v>332749</v>
      </c>
      <c r="L19" s="14"/>
      <c r="M19" s="5">
        <v>600</v>
      </c>
      <c r="N19" s="10"/>
      <c r="O19" s="11">
        <v>235</v>
      </c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8040</v>
      </c>
      <c r="D22" s="10">
        <f t="shared" si="0"/>
        <v>8040</v>
      </c>
      <c r="E22" s="11">
        <v>5807</v>
      </c>
      <c r="F22" s="5"/>
      <c r="G22" s="5">
        <v>2233</v>
      </c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120589</v>
      </c>
      <c r="D25" s="10">
        <f t="shared" si="0"/>
        <v>108292</v>
      </c>
      <c r="E25" s="11"/>
      <c r="F25" s="5">
        <v>36774</v>
      </c>
      <c r="G25" s="5"/>
      <c r="H25" s="5"/>
      <c r="I25" s="6"/>
      <c r="J25" s="12"/>
      <c r="K25" s="11">
        <v>9000</v>
      </c>
      <c r="L25" s="14"/>
      <c r="M25" s="5"/>
      <c r="N25" s="10">
        <f>1000+2500+500+1500+57018</f>
        <v>62518</v>
      </c>
      <c r="O25" s="11"/>
    </row>
    <row r="26" spans="1:15" ht="15">
      <c r="A26" s="36">
        <v>562.53</v>
      </c>
      <c r="B26" s="59" t="s">
        <v>66</v>
      </c>
      <c r="C26" s="11">
        <v>98938</v>
      </c>
      <c r="D26" s="10">
        <f t="shared" si="0"/>
        <v>138963</v>
      </c>
      <c r="E26" s="11"/>
      <c r="F26" s="5"/>
      <c r="G26" s="5"/>
      <c r="H26" s="5"/>
      <c r="I26" s="6"/>
      <c r="J26" s="12">
        <f>13388+53892+4754</f>
        <v>72034</v>
      </c>
      <c r="K26" s="11"/>
      <c r="L26" s="14"/>
      <c r="M26" s="5"/>
      <c r="N26" s="10">
        <f>50000+16929</f>
        <v>66929</v>
      </c>
      <c r="O26" s="11"/>
    </row>
    <row r="27" spans="1:15" ht="15">
      <c r="A27" s="36">
        <v>562.54</v>
      </c>
      <c r="B27" s="59" t="s">
        <v>67</v>
      </c>
      <c r="C27" s="11">
        <v>89311</v>
      </c>
      <c r="D27" s="10">
        <f t="shared" si="0"/>
        <v>67143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62551+4592</f>
        <v>67143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174377</v>
      </c>
      <c r="D29" s="10">
        <f t="shared" si="0"/>
        <v>178140</v>
      </c>
      <c r="E29" s="11"/>
      <c r="F29" s="5"/>
      <c r="G29" s="5"/>
      <c r="H29" s="5"/>
      <c r="I29" s="6"/>
      <c r="J29" s="12"/>
      <c r="K29" s="11"/>
      <c r="L29" s="14"/>
      <c r="M29" s="5"/>
      <c r="N29" s="10">
        <v>178140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33629</v>
      </c>
      <c r="D31" s="10">
        <f t="shared" si="0"/>
        <v>23126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23126</v>
      </c>
      <c r="O31" s="11"/>
    </row>
    <row r="32" spans="1:15" ht="15">
      <c r="A32" s="36">
        <v>562.59</v>
      </c>
      <c r="B32" s="59" t="s">
        <v>56</v>
      </c>
      <c r="C32" s="11">
        <v>3714</v>
      </c>
      <c r="D32" s="10">
        <f t="shared" si="0"/>
        <v>21047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>
        <v>21047</v>
      </c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42038</v>
      </c>
      <c r="D34" s="10">
        <f t="shared" si="0"/>
        <v>42038</v>
      </c>
      <c r="E34" s="11"/>
      <c r="F34" s="5">
        <v>5962</v>
      </c>
      <c r="G34" s="5"/>
      <c r="H34" s="5"/>
      <c r="I34" s="6"/>
      <c r="J34" s="12"/>
      <c r="K34" s="11"/>
      <c r="L34" s="14"/>
      <c r="M34" s="5">
        <v>6303</v>
      </c>
      <c r="N34" s="10">
        <v>29773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125423</v>
      </c>
      <c r="D36" s="10">
        <f t="shared" si="0"/>
        <v>125423</v>
      </c>
      <c r="E36" s="11"/>
      <c r="F36" s="5">
        <v>5055</v>
      </c>
      <c r="G36" s="5"/>
      <c r="H36" s="5"/>
      <c r="I36" s="6"/>
      <c r="J36" s="12"/>
      <c r="K36" s="11">
        <v>109666</v>
      </c>
      <c r="L36" s="14"/>
      <c r="M36" s="5">
        <v>10702</v>
      </c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126276</v>
      </c>
      <c r="D40" s="10">
        <f t="shared" si="0"/>
        <v>126276</v>
      </c>
      <c r="E40" s="11">
        <v>20147</v>
      </c>
      <c r="F40" s="5">
        <v>12056</v>
      </c>
      <c r="G40" s="5"/>
      <c r="H40" s="5"/>
      <c r="I40" s="6"/>
      <c r="J40" s="12"/>
      <c r="K40" s="11"/>
      <c r="L40" s="14">
        <v>85719</v>
      </c>
      <c r="M40" s="5">
        <v>8354</v>
      </c>
      <c r="N40" s="10"/>
      <c r="O40" s="11"/>
    </row>
    <row r="41" spans="1:15" ht="15">
      <c r="A41" s="36">
        <v>562.88</v>
      </c>
      <c r="B41" s="59" t="s">
        <v>58</v>
      </c>
      <c r="C41" s="11">
        <f>107230+14234</f>
        <v>121464</v>
      </c>
      <c r="D41" s="10">
        <f>SUM(E41:O41)</f>
        <v>121464</v>
      </c>
      <c r="E41" s="11"/>
      <c r="F41" s="5">
        <v>2713</v>
      </c>
      <c r="G41" s="5"/>
      <c r="H41" s="5"/>
      <c r="I41" s="6"/>
      <c r="J41" s="12"/>
      <c r="K41" s="11">
        <f>2500+98017+14234</f>
        <v>114751</v>
      </c>
      <c r="L41" s="14"/>
      <c r="M41" s="5"/>
      <c r="N41" s="10"/>
      <c r="O41" s="11">
        <v>4000</v>
      </c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2683493</v>
      </c>
      <c r="D44" s="64">
        <f>SUM(E44:O44)</f>
        <v>2709530</v>
      </c>
      <c r="E44" s="65">
        <f aca="true" t="shared" si="1" ref="E44:O44">SUM(E5:E43)</f>
        <v>142038</v>
      </c>
      <c r="F44" s="63">
        <f t="shared" si="1"/>
        <v>126476</v>
      </c>
      <c r="G44" s="63">
        <f t="shared" si="1"/>
        <v>71334</v>
      </c>
      <c r="H44" s="63">
        <f t="shared" si="1"/>
        <v>40294</v>
      </c>
      <c r="I44" s="63">
        <f t="shared" si="1"/>
        <v>24302</v>
      </c>
      <c r="J44" s="66">
        <f t="shared" si="1"/>
        <v>72359</v>
      </c>
      <c r="K44" s="65">
        <f t="shared" si="1"/>
        <v>1181841</v>
      </c>
      <c r="L44" s="67">
        <f t="shared" si="1"/>
        <v>85719</v>
      </c>
      <c r="M44" s="63">
        <f t="shared" si="1"/>
        <v>173994</v>
      </c>
      <c r="N44" s="64">
        <f t="shared" si="1"/>
        <v>745197</v>
      </c>
      <c r="O44" s="65">
        <f t="shared" si="1"/>
        <v>45976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2683493</v>
      </c>
      <c r="D56" s="72">
        <f>SUM(E56:O56)</f>
        <v>2709530</v>
      </c>
      <c r="E56" s="73">
        <f aca="true" t="shared" si="3" ref="E56:O56">SUM(E44:E55)</f>
        <v>142038</v>
      </c>
      <c r="F56" s="71">
        <f t="shared" si="3"/>
        <v>126476</v>
      </c>
      <c r="G56" s="71">
        <f t="shared" si="3"/>
        <v>71334</v>
      </c>
      <c r="H56" s="71">
        <f t="shared" si="3"/>
        <v>40294</v>
      </c>
      <c r="I56" s="74">
        <f t="shared" si="3"/>
        <v>24302</v>
      </c>
      <c r="J56" s="75">
        <f t="shared" si="3"/>
        <v>72359</v>
      </c>
      <c r="K56" s="73">
        <f t="shared" si="3"/>
        <v>1181841</v>
      </c>
      <c r="L56" s="76">
        <f t="shared" si="3"/>
        <v>85719</v>
      </c>
      <c r="M56" s="71">
        <f t="shared" si="3"/>
        <v>173994</v>
      </c>
      <c r="N56" s="83">
        <f t="shared" si="3"/>
        <v>745197</v>
      </c>
      <c r="O56" s="73">
        <f t="shared" si="3"/>
        <v>45976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142038</v>
      </c>
      <c r="D62" s="45">
        <f>E56/D56</f>
        <v>0.0524216377010035</v>
      </c>
    </row>
    <row r="63" spans="2:4" ht="15">
      <c r="B63" s="24" t="s">
        <v>2</v>
      </c>
      <c r="C63" s="46">
        <f>F56</f>
        <v>126476</v>
      </c>
      <c r="D63" s="45">
        <f>F56/D56</f>
        <v>0.046678206183360216</v>
      </c>
    </row>
    <row r="64" spans="2:4" ht="15">
      <c r="B64" s="24" t="s">
        <v>3</v>
      </c>
      <c r="C64" s="46">
        <f>G56</f>
        <v>71334</v>
      </c>
      <c r="D64" s="45">
        <f>G56/D56</f>
        <v>0.026327075175399423</v>
      </c>
    </row>
    <row r="65" spans="2:4" ht="15">
      <c r="B65" s="24" t="s">
        <v>4</v>
      </c>
      <c r="C65" s="46">
        <f>H56</f>
        <v>40294</v>
      </c>
      <c r="D65" s="45">
        <f>H56/D56</f>
        <v>0.01487121382675224</v>
      </c>
    </row>
    <row r="66" spans="2:4" ht="15">
      <c r="B66" s="24" t="s">
        <v>5</v>
      </c>
      <c r="C66" s="46">
        <f>I56</f>
        <v>24302</v>
      </c>
      <c r="D66" s="45">
        <f>I56/D56</f>
        <v>0.00896908319893118</v>
      </c>
    </row>
    <row r="67" spans="2:4" ht="15">
      <c r="B67" s="53" t="s">
        <v>46</v>
      </c>
      <c r="C67" s="47">
        <f>J56</f>
        <v>72359</v>
      </c>
      <c r="D67" s="48">
        <f>J56/D56</f>
        <v>0.02670536956593948</v>
      </c>
    </row>
    <row r="68" spans="2:4" ht="15.75" thickBot="1">
      <c r="B68" s="91" t="s">
        <v>79</v>
      </c>
      <c r="C68" s="49">
        <f>SUM(C62:C67)</f>
        <v>476803</v>
      </c>
      <c r="D68" s="50">
        <f>SUM(D62:D67)</f>
        <v>0.17597258565138604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1181841</v>
      </c>
      <c r="D70" s="23">
        <f>K56/D56</f>
        <v>0.43617933737585485</v>
      </c>
    </row>
    <row r="71" spans="2:4" ht="15">
      <c r="B71" s="54" t="s">
        <v>8</v>
      </c>
      <c r="C71" s="25">
        <f>L56</f>
        <v>85719</v>
      </c>
      <c r="D71" s="26">
        <f>L56/D56</f>
        <v>0.031636114012393295</v>
      </c>
    </row>
    <row r="72" spans="2:4" ht="15.75" thickBot="1">
      <c r="B72" s="91" t="s">
        <v>80</v>
      </c>
      <c r="C72" s="49">
        <f>SUM(C70:C71)</f>
        <v>1267560</v>
      </c>
      <c r="D72" s="50">
        <f>SUM(D70:D71)</f>
        <v>0.46781545138824815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173994</v>
      </c>
      <c r="D74" s="23">
        <f>M56/D56</f>
        <v>0.06421556506109916</v>
      </c>
    </row>
    <row r="75" spans="2:4" ht="15">
      <c r="B75" s="22" t="s">
        <v>9</v>
      </c>
      <c r="C75" s="21">
        <f>N56</f>
        <v>745197</v>
      </c>
      <c r="D75" s="23">
        <f>N56/D56</f>
        <v>0.2750281414119792</v>
      </c>
    </row>
    <row r="76" spans="2:4" ht="15">
      <c r="B76" s="97" t="s">
        <v>50</v>
      </c>
      <c r="C76" s="25">
        <f>O56</f>
        <v>45976</v>
      </c>
      <c r="D76" s="26">
        <f>O56/D56</f>
        <v>0.016968256487287465</v>
      </c>
    </row>
    <row r="77" spans="2:4" ht="15.75" thickBot="1">
      <c r="B77" s="91" t="s">
        <v>81</v>
      </c>
      <c r="C77" s="49">
        <f>SUM(C74:C76)</f>
        <v>965167</v>
      </c>
      <c r="D77" s="50">
        <f>SUM(D74:D76)</f>
        <v>0.3562119629603658</v>
      </c>
    </row>
    <row r="78" spans="2:4" ht="15.75" thickBot="1">
      <c r="B78" s="94" t="s">
        <v>47</v>
      </c>
      <c r="C78" s="95">
        <f>C68+C72+C77</f>
        <v>2709530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&amp;"-,Bold"&amp;20GRAYS HARBOR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2014-07-09T21:11:17Z</dcterms:modified>
  <cp:category>Washington State</cp:category>
  <cp:version/>
  <cp:contentType/>
  <cp:contentStatus/>
</cp:coreProperties>
</file>