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Island Pgs 30-31" sheetId="1" r:id="rId1"/>
  </sheets>
  <definedNames>
    <definedName name="_xlnm.Print_Area" localSheetId="0">'Island Pgs 30-31'!$A$1:$O$88</definedName>
    <definedName name="_xlnm.Print_Titles" localSheetId="0">'Island Pgs 30-31'!$1:$4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<sst xmlns="http://schemas.openxmlformats.org/spreadsheetml/2006/main" count="95" uniqueCount="87">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</sst>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('Island Pgs 30-31'!$B$61,'Island Pgs 30-31'!$B$69,'Island Pgs 30-31'!$B$74:$B$76)</c:f>
              <c:strCache/>
            </c:strRef>
          </c:cat>
          <c:val>
            <c:numRef>
              <c:f>('Island Pgs 30-31'!$C$68,'Island Pgs 30-31'!$C$72,'Island Pgs 30-31'!$C$74:$C$76)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F10" sqref="F10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79700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34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f>543040+184294+87828+151207</f>
        <v>966369</v>
      </c>
      <c r="D5" s="10">
        <f>SUM(E5:O5)</f>
        <v>531593</v>
      </c>
      <c r="E5" s="13">
        <v>0</v>
      </c>
      <c r="F5" s="7">
        <v>45946</v>
      </c>
      <c r="G5" s="7">
        <v>0</v>
      </c>
      <c r="H5" s="7">
        <v>0</v>
      </c>
      <c r="I5" s="19">
        <v>24546</v>
      </c>
      <c r="J5" s="34">
        <v>0</v>
      </c>
      <c r="K5" s="13">
        <v>0</v>
      </c>
      <c r="L5" s="35">
        <v>89788</v>
      </c>
      <c r="M5" s="7">
        <v>351497</v>
      </c>
      <c r="N5" s="80">
        <v>17538</v>
      </c>
      <c r="O5" s="13">
        <f>80+2198</f>
        <v>2278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91886</v>
      </c>
      <c r="D7" s="10">
        <f aca="true" t="shared" si="0" ref="D7:D43">SUM(E7:O7)</f>
        <v>56423</v>
      </c>
      <c r="E7" s="11"/>
      <c r="F7" s="5"/>
      <c r="G7" s="5"/>
      <c r="H7" s="5"/>
      <c r="I7" s="6"/>
      <c r="J7" s="12"/>
      <c r="K7" s="11">
        <v>56423</v>
      </c>
      <c r="L7" s="14"/>
      <c r="M7" s="5"/>
      <c r="N7" s="10"/>
      <c r="O7" s="11"/>
    </row>
    <row r="8" spans="1:15" ht="15">
      <c r="A8" s="36">
        <v>562.24</v>
      </c>
      <c r="B8" s="37" t="s">
        <v>16</v>
      </c>
      <c r="C8" s="11">
        <v>10869</v>
      </c>
      <c r="D8" s="10">
        <f t="shared" si="0"/>
        <v>19666</v>
      </c>
      <c r="E8" s="11"/>
      <c r="F8" s="5"/>
      <c r="G8" s="5"/>
      <c r="H8" s="5"/>
      <c r="I8" s="6"/>
      <c r="J8" s="12">
        <v>9150</v>
      </c>
      <c r="K8" s="11"/>
      <c r="L8" s="14">
        <v>9150</v>
      </c>
      <c r="M8" s="5"/>
      <c r="N8" s="10"/>
      <c r="O8" s="11">
        <v>1366</v>
      </c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176688</v>
      </c>
      <c r="D12" s="10">
        <f t="shared" si="0"/>
        <v>205233</v>
      </c>
      <c r="E12" s="11"/>
      <c r="F12" s="5"/>
      <c r="G12" s="5"/>
      <c r="H12" s="5"/>
      <c r="I12" s="6"/>
      <c r="J12" s="12"/>
      <c r="K12" s="11">
        <f>194155+10908+170</f>
        <v>205233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51335</v>
      </c>
      <c r="D13" s="10">
        <f t="shared" si="0"/>
        <v>55525</v>
      </c>
      <c r="E13" s="11"/>
      <c r="F13" s="5"/>
      <c r="G13" s="5"/>
      <c r="H13" s="5"/>
      <c r="I13" s="6"/>
      <c r="J13" s="12"/>
      <c r="K13" s="11"/>
      <c r="L13" s="14"/>
      <c r="M13" s="5"/>
      <c r="N13" s="10">
        <f>525+55000</f>
        <v>55525</v>
      </c>
      <c r="O13" s="11"/>
    </row>
    <row r="14" spans="1:15" ht="15">
      <c r="A14" s="36">
        <v>562.32</v>
      </c>
      <c r="B14" s="37" t="s">
        <v>17</v>
      </c>
      <c r="C14" s="11">
        <v>85367</v>
      </c>
      <c r="D14" s="10">
        <f t="shared" si="0"/>
        <v>72428</v>
      </c>
      <c r="E14" s="11"/>
      <c r="F14" s="5"/>
      <c r="G14" s="5"/>
      <c r="H14" s="5"/>
      <c r="I14" s="6"/>
      <c r="J14" s="12"/>
      <c r="K14" s="11">
        <f>1563+4364+9602+8190+434+132</f>
        <v>24285</v>
      </c>
      <c r="L14" s="14"/>
      <c r="M14" s="5"/>
      <c r="N14" s="10">
        <f>2178+35965</f>
        <v>38143</v>
      </c>
      <c r="O14" s="11">
        <v>10000</v>
      </c>
    </row>
    <row r="15" spans="1:15" ht="15">
      <c r="A15" s="36">
        <v>562.33</v>
      </c>
      <c r="B15" s="59" t="s">
        <v>62</v>
      </c>
      <c r="C15" s="11">
        <v>12047</v>
      </c>
      <c r="D15" s="10">
        <f t="shared" si="0"/>
        <v>5314</v>
      </c>
      <c r="E15" s="11"/>
      <c r="F15" s="5"/>
      <c r="G15" s="5">
        <v>5314</v>
      </c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50790</v>
      </c>
      <c r="D16" s="10">
        <f t="shared" si="0"/>
        <v>7294</v>
      </c>
      <c r="E16" s="11"/>
      <c r="F16" s="5"/>
      <c r="G16" s="5"/>
      <c r="H16" s="5"/>
      <c r="I16" s="6">
        <v>500</v>
      </c>
      <c r="J16" s="12"/>
      <c r="K16" s="11">
        <v>2000</v>
      </c>
      <c r="L16" s="14"/>
      <c r="M16" s="5"/>
      <c r="N16" s="10">
        <f>400+4394</f>
        <v>4794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70442</v>
      </c>
      <c r="D18" s="10">
        <f t="shared" si="0"/>
        <v>106542</v>
      </c>
      <c r="E18" s="11"/>
      <c r="F18" s="5"/>
      <c r="G18" s="5">
        <v>48585</v>
      </c>
      <c r="H18" s="5"/>
      <c r="I18" s="6">
        <f>20000+37957</f>
        <v>57957</v>
      </c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535</v>
      </c>
      <c r="D22" s="10">
        <f t="shared" si="0"/>
        <v>753</v>
      </c>
      <c r="E22" s="11">
        <v>753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16690</v>
      </c>
      <c r="D24" s="10">
        <f t="shared" si="0"/>
        <v>22015</v>
      </c>
      <c r="E24" s="11"/>
      <c r="F24" s="5"/>
      <c r="G24" s="5">
        <v>22015</v>
      </c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55421</v>
      </c>
      <c r="D25" s="10">
        <f t="shared" si="0"/>
        <v>99992</v>
      </c>
      <c r="E25" s="11"/>
      <c r="F25" s="5"/>
      <c r="G25" s="5"/>
      <c r="H25" s="5"/>
      <c r="I25" s="6"/>
      <c r="J25" s="12"/>
      <c r="K25" s="11">
        <v>20976</v>
      </c>
      <c r="L25" s="14"/>
      <c r="M25" s="5"/>
      <c r="N25" s="10">
        <f>57606+7089+14321</f>
        <v>79016</v>
      </c>
      <c r="O25" s="11"/>
    </row>
    <row r="26" spans="1:15" ht="15">
      <c r="A26" s="36">
        <v>562.53</v>
      </c>
      <c r="B26" s="59" t="s">
        <v>66</v>
      </c>
      <c r="C26" s="11">
        <v>128650</v>
      </c>
      <c r="D26" s="10">
        <f t="shared" si="0"/>
        <v>185387</v>
      </c>
      <c r="E26" s="11"/>
      <c r="F26" s="5"/>
      <c r="G26" s="5"/>
      <c r="H26" s="5"/>
      <c r="I26" s="6"/>
      <c r="J26" s="12">
        <f>64975+27395</f>
        <v>92370</v>
      </c>
      <c r="K26" s="11"/>
      <c r="L26" s="14"/>
      <c r="M26" s="5"/>
      <c r="N26" s="10">
        <f>4578+88439</f>
        <v>93017</v>
      </c>
      <c r="O26" s="11"/>
    </row>
    <row r="27" spans="1:15" ht="15">
      <c r="A27" s="36">
        <v>562.54</v>
      </c>
      <c r="B27" s="59" t="s">
        <v>67</v>
      </c>
      <c r="C27" s="11">
        <v>363187</v>
      </c>
      <c r="D27" s="10">
        <f t="shared" si="0"/>
        <v>322817</v>
      </c>
      <c r="E27" s="11">
        <v>45961</v>
      </c>
      <c r="F27" s="5"/>
      <c r="G27" s="5"/>
      <c r="H27" s="5"/>
      <c r="I27" s="6"/>
      <c r="J27" s="12"/>
      <c r="K27" s="11">
        <v>17346</v>
      </c>
      <c r="L27" s="14"/>
      <c r="M27" s="5"/>
      <c r="N27" s="10">
        <f>1411+234124+23975</f>
        <v>259510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163186</v>
      </c>
      <c r="D29" s="10">
        <f t="shared" si="0"/>
        <v>240568</v>
      </c>
      <c r="E29" s="11"/>
      <c r="F29" s="5"/>
      <c r="G29" s="5"/>
      <c r="H29" s="5"/>
      <c r="I29" s="6"/>
      <c r="J29" s="12"/>
      <c r="K29" s="11"/>
      <c r="L29" s="14"/>
      <c r="M29" s="5"/>
      <c r="N29" s="10">
        <v>240568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30017</v>
      </c>
      <c r="D31" s="10">
        <f t="shared" si="0"/>
        <v>31503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30676</v>
      </c>
      <c r="O31" s="11">
        <v>827</v>
      </c>
    </row>
    <row r="32" spans="1:15" ht="15">
      <c r="A32" s="36">
        <v>562.59</v>
      </c>
      <c r="B32" s="59" t="s">
        <v>56</v>
      </c>
      <c r="C32" s="11">
        <v>46653</v>
      </c>
      <c r="D32" s="10">
        <f t="shared" si="0"/>
        <v>40044</v>
      </c>
      <c r="E32" s="11"/>
      <c r="F32" s="6"/>
      <c r="G32" s="5"/>
      <c r="H32" s="6"/>
      <c r="I32" s="6"/>
      <c r="J32" s="12"/>
      <c r="K32" s="11"/>
      <c r="L32" s="14">
        <v>40044</v>
      </c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189161</v>
      </c>
      <c r="D33" s="10">
        <f t="shared" si="0"/>
        <v>399386</v>
      </c>
      <c r="E33" s="11">
        <v>1047</v>
      </c>
      <c r="F33" s="5"/>
      <c r="G33" s="5"/>
      <c r="H33" s="5"/>
      <c r="I33" s="6"/>
      <c r="J33" s="12">
        <v>28950</v>
      </c>
      <c r="K33" s="11">
        <v>44922</v>
      </c>
      <c r="L33" s="14"/>
      <c r="M33" s="5"/>
      <c r="N33" s="10">
        <v>324467</v>
      </c>
      <c r="O33" s="11"/>
    </row>
    <row r="34" spans="1:15" ht="15">
      <c r="A34" s="36">
        <v>562.71</v>
      </c>
      <c r="B34" s="37" t="s">
        <v>27</v>
      </c>
      <c r="C34" s="11">
        <v>48568</v>
      </c>
      <c r="D34" s="10">
        <f t="shared" si="0"/>
        <v>22649</v>
      </c>
      <c r="E34" s="11"/>
      <c r="F34" s="5"/>
      <c r="G34" s="5"/>
      <c r="H34" s="5"/>
      <c r="I34" s="6">
        <v>900</v>
      </c>
      <c r="J34" s="12"/>
      <c r="K34" s="11"/>
      <c r="L34" s="14"/>
      <c r="M34" s="5"/>
      <c r="N34" s="10">
        <v>21749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1565</v>
      </c>
      <c r="D36" s="10">
        <f t="shared" si="0"/>
        <v>2784</v>
      </c>
      <c r="E36" s="11"/>
      <c r="F36" s="5"/>
      <c r="G36" s="5"/>
      <c r="H36" s="5"/>
      <c r="I36" s="6"/>
      <c r="J36" s="12"/>
      <c r="K36" s="11">
        <v>2784</v>
      </c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94903</v>
      </c>
      <c r="D40" s="10">
        <f t="shared" si="0"/>
        <v>176150</v>
      </c>
      <c r="E40" s="11"/>
      <c r="F40" s="5"/>
      <c r="G40" s="5"/>
      <c r="H40" s="5">
        <v>87441</v>
      </c>
      <c r="I40" s="6">
        <v>43709</v>
      </c>
      <c r="J40" s="12"/>
      <c r="K40" s="11">
        <v>10000</v>
      </c>
      <c r="L40" s="14">
        <f>30000+5000</f>
        <v>35000</v>
      </c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22247</v>
      </c>
      <c r="D41" s="10">
        <f t="shared" si="0"/>
        <v>29966</v>
      </c>
      <c r="E41" s="11"/>
      <c r="F41" s="5"/>
      <c r="G41" s="5"/>
      <c r="H41" s="5"/>
      <c r="I41" s="6"/>
      <c r="J41" s="12"/>
      <c r="K41" s="11">
        <v>29966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2676576</v>
      </c>
      <c r="D44" s="64">
        <f>SUM(E44:O44)</f>
        <v>2634032</v>
      </c>
      <c r="E44" s="65">
        <f aca="true" t="shared" si="1" ref="E44:O44">SUM(E5:E43)</f>
        <v>47761</v>
      </c>
      <c r="F44" s="63">
        <f t="shared" si="1"/>
        <v>45946</v>
      </c>
      <c r="G44" s="63">
        <f t="shared" si="1"/>
        <v>75914</v>
      </c>
      <c r="H44" s="63">
        <f t="shared" si="1"/>
        <v>87441</v>
      </c>
      <c r="I44" s="63">
        <f t="shared" si="1"/>
        <v>127612</v>
      </c>
      <c r="J44" s="66">
        <f t="shared" si="1"/>
        <v>130470</v>
      </c>
      <c r="K44" s="65">
        <f t="shared" si="1"/>
        <v>413935</v>
      </c>
      <c r="L44" s="67">
        <f t="shared" si="1"/>
        <v>173982</v>
      </c>
      <c r="M44" s="63">
        <f t="shared" si="1"/>
        <v>351497</v>
      </c>
      <c r="N44" s="64">
        <f t="shared" si="1"/>
        <v>1165003</v>
      </c>
      <c r="O44" s="65">
        <f t="shared" si="1"/>
        <v>14471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>
        <v>13120</v>
      </c>
      <c r="D47" s="10">
        <f t="shared" si="2"/>
        <v>18650</v>
      </c>
      <c r="E47" s="11"/>
      <c r="F47" s="5"/>
      <c r="G47" s="5"/>
      <c r="H47" s="5"/>
      <c r="I47" s="6"/>
      <c r="J47" s="12"/>
      <c r="K47" s="11"/>
      <c r="L47" s="14"/>
      <c r="M47" s="5"/>
      <c r="N47" s="10">
        <v>18650</v>
      </c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f>451509+13979</f>
        <v>465488</v>
      </c>
      <c r="D49" s="10">
        <f t="shared" si="2"/>
        <v>514712</v>
      </c>
      <c r="E49" s="11"/>
      <c r="F49" s="5"/>
      <c r="G49" s="5"/>
      <c r="H49" s="5"/>
      <c r="I49" s="6"/>
      <c r="J49" s="12">
        <f>12975+38667+81353+7990+4434</f>
        <v>145419</v>
      </c>
      <c r="K49" s="11"/>
      <c r="L49" s="14">
        <f>39207+8929+25515+65749+5877</f>
        <v>145277</v>
      </c>
      <c r="M49" s="5">
        <f>220556+3460</f>
        <v>224016</v>
      </c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>
        <v>842</v>
      </c>
      <c r="D55" s="18">
        <f t="shared" si="2"/>
        <v>15169</v>
      </c>
      <c r="E55" s="15"/>
      <c r="F55" s="8"/>
      <c r="G55" s="8"/>
      <c r="H55" s="8"/>
      <c r="I55" s="17"/>
      <c r="J55" s="16"/>
      <c r="K55" s="15"/>
      <c r="L55" s="18"/>
      <c r="M55" s="8"/>
      <c r="N55" s="82">
        <v>15169</v>
      </c>
      <c r="O55" s="15"/>
    </row>
    <row r="56" spans="1:15" ht="15.75" thickBot="1">
      <c r="A56" s="69"/>
      <c r="B56" s="70" t="s">
        <v>47</v>
      </c>
      <c r="C56" s="73">
        <f>SUM(C44:C55)</f>
        <v>3156026</v>
      </c>
      <c r="D56" s="72">
        <f>SUM(E56:O56)</f>
        <v>3182563</v>
      </c>
      <c r="E56" s="73">
        <f aca="true" t="shared" si="3" ref="E56:O56">SUM(E44:E55)</f>
        <v>47761</v>
      </c>
      <c r="F56" s="71">
        <f t="shared" si="3"/>
        <v>45946</v>
      </c>
      <c r="G56" s="71">
        <f t="shared" si="3"/>
        <v>75914</v>
      </c>
      <c r="H56" s="71">
        <f t="shared" si="3"/>
        <v>87441</v>
      </c>
      <c r="I56" s="74">
        <f t="shared" si="3"/>
        <v>127612</v>
      </c>
      <c r="J56" s="75">
        <f t="shared" si="3"/>
        <v>275889</v>
      </c>
      <c r="K56" s="73">
        <f t="shared" si="3"/>
        <v>413935</v>
      </c>
      <c r="L56" s="76">
        <f t="shared" si="3"/>
        <v>319259</v>
      </c>
      <c r="M56" s="71">
        <f t="shared" si="3"/>
        <v>575513</v>
      </c>
      <c r="N56" s="83">
        <f t="shared" si="3"/>
        <v>1198822</v>
      </c>
      <c r="O56" s="73">
        <f t="shared" si="3"/>
        <v>14471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47761</v>
      </c>
      <c r="D62" s="45">
        <f>E56/D56</f>
        <v>0.01500708705530731</v>
      </c>
    </row>
    <row r="63" spans="2:4" ht="15">
      <c r="B63" s="24" t="s">
        <v>2</v>
      </c>
      <c r="C63" s="46">
        <f>F56</f>
        <v>45946</v>
      </c>
      <c r="D63" s="45">
        <f>F56/D56</f>
        <v>0.014436791981808373</v>
      </c>
    </row>
    <row r="64" spans="2:4" ht="15">
      <c r="B64" s="24" t="s">
        <v>3</v>
      </c>
      <c r="C64" s="46">
        <f>G56</f>
        <v>75914</v>
      </c>
      <c r="D64" s="45">
        <f>G56/D56</f>
        <v>0.023853102043855847</v>
      </c>
    </row>
    <row r="65" spans="2:4" ht="15">
      <c r="B65" s="24" t="s">
        <v>4</v>
      </c>
      <c r="C65" s="46">
        <f>H56</f>
        <v>87441</v>
      </c>
      <c r="D65" s="45">
        <f>H56/D56</f>
        <v>0.02747502563185709</v>
      </c>
    </row>
    <row r="66" spans="2:4" ht="15">
      <c r="B66" s="24" t="s">
        <v>5</v>
      </c>
      <c r="C66" s="46">
        <f>I56</f>
        <v>127612</v>
      </c>
      <c r="D66" s="45">
        <f>I56/D56</f>
        <v>0.040097242379805206</v>
      </c>
    </row>
    <row r="67" spans="2:4" ht="15">
      <c r="B67" s="53" t="s">
        <v>46</v>
      </c>
      <c r="C67" s="47">
        <f>J56</f>
        <v>275889</v>
      </c>
      <c r="D67" s="48">
        <f>J56/D56</f>
        <v>0.08668767908129392</v>
      </c>
    </row>
    <row r="68" spans="2:4" ht="15.75" thickBot="1">
      <c r="B68" s="91" t="s">
        <v>79</v>
      </c>
      <c r="C68" s="49">
        <f>SUM(C62:C67)</f>
        <v>660563</v>
      </c>
      <c r="D68" s="50">
        <f>SUM(D62:D67)</f>
        <v>0.20755692817392773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413935</v>
      </c>
      <c r="D70" s="23">
        <f>K56/D56</f>
        <v>0.13006341115635417</v>
      </c>
    </row>
    <row r="71" spans="2:4" ht="15">
      <c r="B71" s="54" t="s">
        <v>8</v>
      </c>
      <c r="C71" s="25">
        <f>L56</f>
        <v>319259</v>
      </c>
      <c r="D71" s="26">
        <f>L56/D56</f>
        <v>0.10031506053454402</v>
      </c>
    </row>
    <row r="72" spans="2:4" ht="15.75" thickBot="1">
      <c r="B72" s="91" t="s">
        <v>80</v>
      </c>
      <c r="C72" s="49">
        <f>SUM(C70:C71)</f>
        <v>733194</v>
      </c>
      <c r="D72" s="50">
        <f>SUM(D70:D71)</f>
        <v>0.2303784716908982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575513</v>
      </c>
      <c r="D74" s="23">
        <f>M56/D56</f>
        <v>0.18083318382071306</v>
      </c>
    </row>
    <row r="75" spans="2:4" ht="15">
      <c r="B75" s="22" t="s">
        <v>9</v>
      </c>
      <c r="C75" s="21">
        <f>N56</f>
        <v>1198822</v>
      </c>
      <c r="D75" s="23">
        <f>N56/D56</f>
        <v>0.37668445212239315</v>
      </c>
    </row>
    <row r="76" spans="2:4" ht="15">
      <c r="B76" s="97" t="s">
        <v>50</v>
      </c>
      <c r="C76" s="25">
        <f>O56</f>
        <v>14471</v>
      </c>
      <c r="D76" s="26">
        <f>O56/D56</f>
        <v>0.00454696419206784</v>
      </c>
    </row>
    <row r="77" spans="2:4" ht="15.75" thickBot="1">
      <c r="B77" s="91" t="s">
        <v>81</v>
      </c>
      <c r="C77" s="49">
        <f>SUM(C74:C76)</f>
        <v>1788806</v>
      </c>
      <c r="D77" s="50">
        <f>SUM(D74:D76)</f>
        <v>0.562064600135174</v>
      </c>
    </row>
    <row r="78" spans="2:4" ht="15.75" thickBot="1">
      <c r="B78" s="94" t="s">
        <v>47</v>
      </c>
      <c r="C78" s="95">
        <f>C68+C72+C77</f>
        <v>3182563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&amp;"-,Bold"&amp;20ISLAND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2014-07-09T21:12:14Z</dcterms:modified>
  <cp:category>Washington State</cp:category>
  <cp:version/>
  <cp:contentType/>
  <cp:contentStatus/>
</cp:coreProperties>
</file>