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Jefferson Pgs 32-33" sheetId="1" r:id="rId1"/>
  </sheets>
  <definedNames>
    <definedName name="_xlnm.Print_Area" localSheetId="0">'Jefferson Pgs 32-33'!$A$1:$O$88</definedName>
    <definedName name="_xlnm.Print_Titles" localSheetId="0">'Jefferson Pgs 32-33'!$1:$4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<sst xmlns="http://schemas.openxmlformats.org/spreadsheetml/2006/main" count="95" uniqueCount="87">
  <si>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</si>
  <si>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</si>
  <si>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</si>
  <si>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</si>
  <si>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</si>
  <si>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</si>
  <si>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</si>
  <si>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</si>
  <si>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</si>
  <si>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</si>
  <si>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</si>
  <si>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</si>
  <si>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</si>
  <si>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</si>
  <si>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</si>
  <si>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</si>
  <si>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</si>
  <si>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</si>
  <si>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</si>
  <si>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</si>
  <si>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</si>
  <si>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</si>
  <si>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</si>
  <si>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</si>
  <si>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</si>
  <si>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</si>
  <si>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</si>
  <si>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</si>
  <si>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</si>
  <si>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</si>
  <si>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</si>
  <si>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</si>
  <si>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</si>
  <si>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</si>
  <si>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</si>
  <si>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</si>
  <si>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</si>
  <si>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</si>
  <si>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</si>
  <si>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</si>
  <si>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</si>
  <si>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</si>
  <si>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</si>
  <si>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</si>
  <si>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</si>
  <si>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</si>
  <si>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</si>
  <si>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</si>
  <si>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</si>
  <si>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</si>
  <si>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</si>
  <si>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</si>
  <si>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</si>
  <si>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</si>
  <si>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</si>
  <si>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</si>
  <si>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</si>
  <si>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</si>
  <si>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</si>
  <si>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</si>
  <si>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</si>
  <si>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</si>
  <si>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</si>
  <si>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</si>
  <si>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</si>
  <si>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</si>
  <si>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</si>
  <si>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</si>
  <si>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</si>
  <si>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</si>
  <si>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</si>
  <si>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</si>
  <si>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</si>
  <si>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</si>
  <si>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</si>
  <si>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</si>
  <si>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</si>
  <si>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</si>
  <si>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</si>
  <si>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</si>
  <si>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</si>
  <si>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</si>
  <si>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</si>
  <si>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</si>
  <si>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</si>
  <si>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</si>
  <si>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Cash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</si>
</sst>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('Jefferson Pgs 32-33'!$B$61,'Jefferson Pgs 32-33'!$B$69,'Jefferson Pgs 32-33'!$B$74:$B$76)</c:f>
              <c:strCache/>
            </c:strRef>
          </c:cat>
          <c:val>
            <c:numRef>
              <c:f>('Jefferson Pgs 32-33'!$C$68,'Jefferson Pgs 32-33'!$C$72,'Jefferson Pgs 32-33'!$C$74:$C$76)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22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30275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35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404586</v>
      </c>
      <c r="D5" s="10">
        <f>SUM(E5:O5)</f>
        <v>802626</v>
      </c>
      <c r="E5" s="13">
        <v>0</v>
      </c>
      <c r="F5" s="7">
        <v>38394</v>
      </c>
      <c r="G5" s="7">
        <v>0</v>
      </c>
      <c r="H5" s="7">
        <v>22986</v>
      </c>
      <c r="I5" s="19">
        <v>53713</v>
      </c>
      <c r="J5" s="34">
        <v>0</v>
      </c>
      <c r="K5" s="13">
        <v>8514</v>
      </c>
      <c r="L5" s="35">
        <f>211+800+8500+3440</f>
        <v>12951</v>
      </c>
      <c r="M5" s="7">
        <v>296110</v>
      </c>
      <c r="N5" s="80">
        <f>4339+69561+87556+145416+36426+18970+1+326+4258</f>
        <v>366853</v>
      </c>
      <c r="O5" s="13">
        <f>1517+1391+24+173</f>
        <v>3105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578016</v>
      </c>
      <c r="D7" s="10">
        <f t="shared" si="0"/>
        <v>478589</v>
      </c>
      <c r="E7" s="11"/>
      <c r="F7" s="5"/>
      <c r="G7" s="5"/>
      <c r="H7" s="5"/>
      <c r="I7" s="6"/>
      <c r="J7" s="12">
        <f>35410+26933+194440</f>
        <v>256783</v>
      </c>
      <c r="K7" s="11">
        <v>17524</v>
      </c>
      <c r="L7" s="14"/>
      <c r="M7" s="5">
        <v>69151</v>
      </c>
      <c r="N7" s="10">
        <f>28980+28909+54752+22120+370</f>
        <v>135131</v>
      </c>
      <c r="O7" s="11"/>
    </row>
    <row r="8" spans="1:15" ht="15">
      <c r="A8" s="36">
        <v>562.24</v>
      </c>
      <c r="B8" s="37" t="s">
        <v>16</v>
      </c>
      <c r="C8" s="11"/>
      <c r="D8" s="10">
        <f t="shared" si="0"/>
        <v>0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35698</v>
      </c>
      <c r="D9" s="10">
        <f t="shared" si="0"/>
        <v>17901</v>
      </c>
      <c r="E9" s="11"/>
      <c r="F9" s="5"/>
      <c r="G9" s="5"/>
      <c r="H9" s="5"/>
      <c r="I9" s="6"/>
      <c r="J9" s="12"/>
      <c r="K9" s="11">
        <v>10141</v>
      </c>
      <c r="L9" s="14">
        <v>7760</v>
      </c>
      <c r="M9" s="5"/>
      <c r="N9" s="10"/>
      <c r="O9" s="11"/>
    </row>
    <row r="10" spans="1:15" ht="15">
      <c r="A10" s="36">
        <v>562.26</v>
      </c>
      <c r="B10" s="59" t="s">
        <v>51</v>
      </c>
      <c r="C10" s="11">
        <v>426750</v>
      </c>
      <c r="D10" s="10">
        <f t="shared" si="0"/>
        <v>333683</v>
      </c>
      <c r="E10" s="11">
        <v>60322</v>
      </c>
      <c r="F10" s="5"/>
      <c r="G10" s="5"/>
      <c r="H10" s="5"/>
      <c r="I10" s="6"/>
      <c r="J10" s="12"/>
      <c r="K10" s="11"/>
      <c r="L10" s="14"/>
      <c r="M10" s="5">
        <v>69727</v>
      </c>
      <c r="N10" s="10">
        <f>16141+26834+159483</f>
        <v>202458</v>
      </c>
      <c r="O10" s="11">
        <f>1000+175+1</f>
        <v>1176</v>
      </c>
    </row>
    <row r="11" spans="1:15" ht="15">
      <c r="A11" s="36">
        <v>562.27</v>
      </c>
      <c r="B11" s="59" t="s">
        <v>52</v>
      </c>
      <c r="C11" s="11">
        <v>35207</v>
      </c>
      <c r="D11" s="10">
        <f t="shared" si="0"/>
        <v>38447</v>
      </c>
      <c r="E11" s="11"/>
      <c r="F11" s="5"/>
      <c r="G11" s="5"/>
      <c r="H11" s="5"/>
      <c r="I11" s="6"/>
      <c r="J11" s="12"/>
      <c r="K11" s="11">
        <v>38447</v>
      </c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147192</v>
      </c>
      <c r="D12" s="10">
        <f t="shared" si="0"/>
        <v>113164</v>
      </c>
      <c r="E12" s="11"/>
      <c r="F12" s="5"/>
      <c r="G12" s="5"/>
      <c r="H12" s="5"/>
      <c r="I12" s="6"/>
      <c r="J12" s="12"/>
      <c r="K12" s="11">
        <f>101647+135</f>
        <v>101782</v>
      </c>
      <c r="L12" s="14">
        <v>11382</v>
      </c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220731</v>
      </c>
      <c r="D13" s="10">
        <f t="shared" si="0"/>
        <v>182350</v>
      </c>
      <c r="E13" s="11"/>
      <c r="F13" s="5">
        <v>613</v>
      </c>
      <c r="G13" s="5"/>
      <c r="H13" s="5"/>
      <c r="I13" s="6">
        <v>613</v>
      </c>
      <c r="J13" s="12">
        <v>41695</v>
      </c>
      <c r="K13" s="11"/>
      <c r="L13" s="14">
        <v>12934</v>
      </c>
      <c r="M13" s="5">
        <v>12736</v>
      </c>
      <c r="N13" s="10">
        <f>49015+13486+500+2668+42619+2132+3339</f>
        <v>113759</v>
      </c>
      <c r="O13" s="11"/>
    </row>
    <row r="14" spans="1:15" ht="15">
      <c r="A14" s="36">
        <v>562.32</v>
      </c>
      <c r="B14" s="37" t="s">
        <v>17</v>
      </c>
      <c r="C14" s="11">
        <v>235508</v>
      </c>
      <c r="D14" s="10">
        <f t="shared" si="0"/>
        <v>211639</v>
      </c>
      <c r="E14" s="11"/>
      <c r="F14" s="5">
        <v>3885</v>
      </c>
      <c r="G14" s="5">
        <v>30000</v>
      </c>
      <c r="H14" s="5"/>
      <c r="I14" s="6">
        <v>20800</v>
      </c>
      <c r="J14" s="12"/>
      <c r="K14" s="11">
        <f>7187+1200</f>
        <v>8387</v>
      </c>
      <c r="L14" s="14">
        <v>14837</v>
      </c>
      <c r="M14" s="5">
        <v>69566</v>
      </c>
      <c r="N14" s="10">
        <f>30698+28296+5170</f>
        <v>64164</v>
      </c>
      <c r="O14" s="11"/>
    </row>
    <row r="15" spans="1:15" ht="15">
      <c r="A15" s="36">
        <v>562.33</v>
      </c>
      <c r="B15" s="59" t="s">
        <v>62</v>
      </c>
      <c r="C15" s="11">
        <v>17133</v>
      </c>
      <c r="D15" s="10">
        <f t="shared" si="0"/>
        <v>19605</v>
      </c>
      <c r="E15" s="11"/>
      <c r="F15" s="5"/>
      <c r="G15" s="5"/>
      <c r="H15" s="5"/>
      <c r="I15" s="6"/>
      <c r="J15" s="12"/>
      <c r="K15" s="11"/>
      <c r="L15" s="14">
        <v>6208</v>
      </c>
      <c r="M15" s="5">
        <v>4073</v>
      </c>
      <c r="N15" s="10">
        <f>6170+2934+220</f>
        <v>9324</v>
      </c>
      <c r="O15" s="11"/>
    </row>
    <row r="16" spans="1:15" ht="15">
      <c r="A16" s="36">
        <v>562.34</v>
      </c>
      <c r="B16" s="37" t="s">
        <v>18</v>
      </c>
      <c r="C16" s="11">
        <v>8323</v>
      </c>
      <c r="D16" s="10">
        <f t="shared" si="0"/>
        <v>10448</v>
      </c>
      <c r="E16" s="11"/>
      <c r="F16" s="5"/>
      <c r="G16" s="5"/>
      <c r="H16" s="5"/>
      <c r="I16" s="6"/>
      <c r="J16" s="12"/>
      <c r="K16" s="11"/>
      <c r="L16" s="14"/>
      <c r="M16" s="5">
        <v>7733</v>
      </c>
      <c r="N16" s="10">
        <f>1615+389+711</f>
        <v>2715</v>
      </c>
      <c r="O16" s="11"/>
    </row>
    <row r="17" spans="1:15" ht="15">
      <c r="A17" s="36">
        <v>562.35</v>
      </c>
      <c r="B17" s="37" t="s">
        <v>19</v>
      </c>
      <c r="C17" s="11">
        <v>6196</v>
      </c>
      <c r="D17" s="10">
        <f t="shared" si="0"/>
        <v>3500</v>
      </c>
      <c r="E17" s="11"/>
      <c r="F17" s="5"/>
      <c r="G17" s="5"/>
      <c r="H17" s="5"/>
      <c r="I17" s="6"/>
      <c r="J17" s="12"/>
      <c r="K17" s="11"/>
      <c r="L17" s="14"/>
      <c r="M17" s="5">
        <v>3425</v>
      </c>
      <c r="N17" s="10"/>
      <c r="O17" s="11">
        <v>75</v>
      </c>
    </row>
    <row r="18" spans="1:15" ht="15">
      <c r="A18" s="36">
        <v>562.39</v>
      </c>
      <c r="B18" s="37" t="s">
        <v>20</v>
      </c>
      <c r="C18" s="11">
        <v>101433</v>
      </c>
      <c r="D18" s="10">
        <f t="shared" si="0"/>
        <v>101546</v>
      </c>
      <c r="E18" s="11"/>
      <c r="F18" s="5"/>
      <c r="G18" s="5">
        <v>30000</v>
      </c>
      <c r="H18" s="5"/>
      <c r="I18" s="6">
        <v>16915</v>
      </c>
      <c r="J18" s="12"/>
      <c r="K18" s="11"/>
      <c r="L18" s="14">
        <v>13451</v>
      </c>
      <c r="M18" s="5">
        <v>41180</v>
      </c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22302</v>
      </c>
      <c r="D21" s="10">
        <f t="shared" si="0"/>
        <v>19147</v>
      </c>
      <c r="E21" s="11">
        <v>6006</v>
      </c>
      <c r="F21" s="5"/>
      <c r="G21" s="5"/>
      <c r="H21" s="5"/>
      <c r="I21" s="6"/>
      <c r="J21" s="12"/>
      <c r="K21" s="11">
        <v>8341</v>
      </c>
      <c r="L21" s="14"/>
      <c r="M21" s="5">
        <v>1613</v>
      </c>
      <c r="N21" s="10"/>
      <c r="O21" s="11">
        <v>3187</v>
      </c>
    </row>
    <row r="22" spans="1:15" ht="15">
      <c r="A22" s="36">
        <v>562.44</v>
      </c>
      <c r="B22" s="59" t="s">
        <v>64</v>
      </c>
      <c r="C22" s="11">
        <v>1325</v>
      </c>
      <c r="D22" s="10">
        <f t="shared" si="0"/>
        <v>3394</v>
      </c>
      <c r="E22" s="11">
        <v>3118</v>
      </c>
      <c r="F22" s="5"/>
      <c r="G22" s="5"/>
      <c r="H22" s="5"/>
      <c r="I22" s="6"/>
      <c r="J22" s="12"/>
      <c r="K22" s="11"/>
      <c r="L22" s="14"/>
      <c r="M22" s="5">
        <v>276</v>
      </c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54493</v>
      </c>
      <c r="D25" s="10">
        <f t="shared" si="0"/>
        <v>29792</v>
      </c>
      <c r="E25" s="11"/>
      <c r="F25" s="5"/>
      <c r="G25" s="5"/>
      <c r="H25" s="5"/>
      <c r="I25" s="6"/>
      <c r="J25" s="12"/>
      <c r="K25" s="11"/>
      <c r="L25" s="14"/>
      <c r="M25" s="5">
        <v>4600</v>
      </c>
      <c r="N25" s="10">
        <f>11943+6499+2750+2750+1250</f>
        <v>25192</v>
      </c>
      <c r="O25" s="11"/>
    </row>
    <row r="26" spans="1:15" ht="15">
      <c r="A26" s="36">
        <v>562.53</v>
      </c>
      <c r="B26" s="59" t="s">
        <v>66</v>
      </c>
      <c r="C26" s="11">
        <v>265557</v>
      </c>
      <c r="D26" s="10">
        <f t="shared" si="0"/>
        <v>239073</v>
      </c>
      <c r="E26" s="11"/>
      <c r="F26" s="5"/>
      <c r="G26" s="5"/>
      <c r="H26" s="5"/>
      <c r="I26" s="6"/>
      <c r="J26" s="12">
        <v>201436</v>
      </c>
      <c r="K26" s="11"/>
      <c r="L26" s="14"/>
      <c r="M26" s="5">
        <v>34127</v>
      </c>
      <c r="N26" s="10">
        <v>3510</v>
      </c>
      <c r="O26" s="11"/>
    </row>
    <row r="27" spans="1:15" ht="15">
      <c r="A27" s="36">
        <v>562.54</v>
      </c>
      <c r="B27" s="59" t="s">
        <v>67</v>
      </c>
      <c r="C27" s="11">
        <v>259007</v>
      </c>
      <c r="D27" s="10">
        <f t="shared" si="0"/>
        <v>261461</v>
      </c>
      <c r="E27" s="11">
        <v>50893</v>
      </c>
      <c r="F27" s="5"/>
      <c r="G27" s="5"/>
      <c r="H27" s="5"/>
      <c r="I27" s="6"/>
      <c r="J27" s="12"/>
      <c r="K27" s="11">
        <v>76790</v>
      </c>
      <c r="L27" s="14"/>
      <c r="M27" s="5"/>
      <c r="N27" s="10">
        <f>63747+16817+22165+31049</f>
        <v>133778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133982</v>
      </c>
      <c r="D29" s="10">
        <f t="shared" si="0"/>
        <v>110996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90149+10046+10801</f>
        <v>110996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10141</v>
      </c>
      <c r="D31" s="10">
        <f t="shared" si="0"/>
        <v>5846</v>
      </c>
      <c r="E31" s="11"/>
      <c r="F31" s="5"/>
      <c r="G31" s="5"/>
      <c r="H31" s="5"/>
      <c r="I31" s="6"/>
      <c r="J31" s="12"/>
      <c r="K31" s="11"/>
      <c r="L31" s="14"/>
      <c r="M31" s="5">
        <v>1313</v>
      </c>
      <c r="N31" s="10">
        <f>4234+67+232</f>
        <v>4533</v>
      </c>
      <c r="O31" s="11"/>
    </row>
    <row r="32" spans="1:15" ht="15">
      <c r="A32" s="36">
        <v>562.59</v>
      </c>
      <c r="B32" s="59" t="s">
        <v>56</v>
      </c>
      <c r="C32" s="11">
        <v>254178</v>
      </c>
      <c r="D32" s="10">
        <f t="shared" si="0"/>
        <v>193165</v>
      </c>
      <c r="E32" s="11"/>
      <c r="F32" s="6"/>
      <c r="G32" s="5"/>
      <c r="H32" s="6"/>
      <c r="I32" s="6"/>
      <c r="J32" s="12"/>
      <c r="K32" s="11">
        <v>601</v>
      </c>
      <c r="L32" s="14">
        <v>151969</v>
      </c>
      <c r="M32" s="6">
        <v>40595</v>
      </c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14676</v>
      </c>
      <c r="D34" s="10">
        <f t="shared" si="0"/>
        <v>12277</v>
      </c>
      <c r="E34" s="11"/>
      <c r="F34" s="5"/>
      <c r="G34" s="5"/>
      <c r="H34" s="5"/>
      <c r="I34" s="6"/>
      <c r="J34" s="12"/>
      <c r="K34" s="11"/>
      <c r="L34" s="14"/>
      <c r="M34" s="5">
        <v>468</v>
      </c>
      <c r="N34" s="10">
        <v>11809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17371</v>
      </c>
      <c r="D40" s="10">
        <f t="shared" si="0"/>
        <v>13732</v>
      </c>
      <c r="E40" s="11"/>
      <c r="F40" s="5"/>
      <c r="G40" s="5"/>
      <c r="H40" s="5"/>
      <c r="I40" s="6"/>
      <c r="J40" s="12"/>
      <c r="K40" s="11"/>
      <c r="L40" s="14"/>
      <c r="M40" s="5"/>
      <c r="N40" s="10">
        <v>13732</v>
      </c>
      <c r="O40" s="11"/>
    </row>
    <row r="41" spans="1:15" ht="15">
      <c r="A41" s="36">
        <v>562.88</v>
      </c>
      <c r="B41" s="59" t="s">
        <v>58</v>
      </c>
      <c r="C41" s="11">
        <v>38986</v>
      </c>
      <c r="D41" s="10">
        <f t="shared" si="0"/>
        <v>38388</v>
      </c>
      <c r="E41" s="11"/>
      <c r="F41" s="5"/>
      <c r="G41" s="5"/>
      <c r="H41" s="5"/>
      <c r="I41" s="6"/>
      <c r="J41" s="12"/>
      <c r="K41" s="11">
        <v>38388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3288791</v>
      </c>
      <c r="D44" s="64">
        <f>SUM(E44:O44)</f>
        <v>3240769</v>
      </c>
      <c r="E44" s="65">
        <f aca="true" t="shared" si="1" ref="E44:O44">SUM(E5:E43)</f>
        <v>120339</v>
      </c>
      <c r="F44" s="63">
        <f t="shared" si="1"/>
        <v>42892</v>
      </c>
      <c r="G44" s="63">
        <f t="shared" si="1"/>
        <v>60000</v>
      </c>
      <c r="H44" s="63">
        <f t="shared" si="1"/>
        <v>22986</v>
      </c>
      <c r="I44" s="63">
        <f t="shared" si="1"/>
        <v>92041</v>
      </c>
      <c r="J44" s="66">
        <f t="shared" si="1"/>
        <v>499914</v>
      </c>
      <c r="K44" s="65">
        <f t="shared" si="1"/>
        <v>308915</v>
      </c>
      <c r="L44" s="67">
        <f t="shared" si="1"/>
        <v>231492</v>
      </c>
      <c r="M44" s="63">
        <f t="shared" si="1"/>
        <v>656693</v>
      </c>
      <c r="N44" s="64">
        <f t="shared" si="1"/>
        <v>1197954</v>
      </c>
      <c r="O44" s="65">
        <f t="shared" si="1"/>
        <v>7543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>
        <v>78742</v>
      </c>
      <c r="D53" s="10">
        <f t="shared" si="2"/>
        <v>66607</v>
      </c>
      <c r="E53" s="11"/>
      <c r="F53" s="5"/>
      <c r="G53" s="5"/>
      <c r="H53" s="5"/>
      <c r="I53" s="6"/>
      <c r="J53" s="12"/>
      <c r="K53" s="11"/>
      <c r="L53" s="14">
        <f>10000+47795+5000</f>
        <v>62795</v>
      </c>
      <c r="M53" s="5">
        <v>3812</v>
      </c>
      <c r="N53" s="10"/>
      <c r="O53" s="11"/>
    </row>
    <row r="54" spans="1:15" ht="15">
      <c r="A54" s="36">
        <v>568</v>
      </c>
      <c r="B54" s="37" t="s">
        <v>44</v>
      </c>
      <c r="C54" s="11">
        <v>421990</v>
      </c>
      <c r="D54" s="14">
        <f t="shared" si="2"/>
        <v>350764</v>
      </c>
      <c r="E54" s="11"/>
      <c r="F54" s="5"/>
      <c r="G54" s="5"/>
      <c r="H54" s="5"/>
      <c r="I54" s="6"/>
      <c r="J54" s="12">
        <v>14233</v>
      </c>
      <c r="K54" s="11"/>
      <c r="L54" s="14"/>
      <c r="M54" s="5">
        <f>413+3624</f>
        <v>4037</v>
      </c>
      <c r="N54" s="10">
        <f>41210+323+1754+37803+91235+160153</f>
        <v>332478</v>
      </c>
      <c r="O54" s="11">
        <v>16</v>
      </c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3789523</v>
      </c>
      <c r="D56" s="72">
        <f>SUM(E56:O56)</f>
        <v>3658140</v>
      </c>
      <c r="E56" s="73">
        <f aca="true" t="shared" si="3" ref="E56:O56">SUM(E44:E55)</f>
        <v>120339</v>
      </c>
      <c r="F56" s="71">
        <f t="shared" si="3"/>
        <v>42892</v>
      </c>
      <c r="G56" s="71">
        <f t="shared" si="3"/>
        <v>60000</v>
      </c>
      <c r="H56" s="71">
        <f t="shared" si="3"/>
        <v>22986</v>
      </c>
      <c r="I56" s="74">
        <f t="shared" si="3"/>
        <v>92041</v>
      </c>
      <c r="J56" s="75">
        <f t="shared" si="3"/>
        <v>514147</v>
      </c>
      <c r="K56" s="73">
        <f t="shared" si="3"/>
        <v>308915</v>
      </c>
      <c r="L56" s="76">
        <f t="shared" si="3"/>
        <v>294287</v>
      </c>
      <c r="M56" s="71">
        <f t="shared" si="3"/>
        <v>664542</v>
      </c>
      <c r="N56" s="83">
        <f t="shared" si="3"/>
        <v>1530432</v>
      </c>
      <c r="O56" s="73">
        <f t="shared" si="3"/>
        <v>7559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120339</v>
      </c>
      <c r="D62" s="45">
        <f>E56/D56</f>
        <v>0.032896225950893074</v>
      </c>
    </row>
    <row r="63" spans="2:4" ht="15">
      <c r="B63" s="24" t="s">
        <v>2</v>
      </c>
      <c r="C63" s="46">
        <f>F56</f>
        <v>42892</v>
      </c>
      <c r="D63" s="45">
        <f>F56/D56</f>
        <v>0.011725084332474973</v>
      </c>
    </row>
    <row r="64" spans="2:4" ht="15">
      <c r="B64" s="24" t="s">
        <v>3</v>
      </c>
      <c r="C64" s="46">
        <f>G56</f>
        <v>60000</v>
      </c>
      <c r="D64" s="45">
        <f>G56/D56</f>
        <v>0.016401777952730075</v>
      </c>
    </row>
    <row r="65" spans="2:4" ht="15">
      <c r="B65" s="24" t="s">
        <v>4</v>
      </c>
      <c r="C65" s="46">
        <f>H56</f>
        <v>22986</v>
      </c>
      <c r="D65" s="45">
        <f>H56/D56</f>
        <v>0.006283521133690892</v>
      </c>
    </row>
    <row r="66" spans="2:4" ht="15">
      <c r="B66" s="24" t="s">
        <v>5</v>
      </c>
      <c r="C66" s="46">
        <f>I56</f>
        <v>92041</v>
      </c>
      <c r="D66" s="45">
        <f>I56/D56</f>
        <v>0.025160600742453815</v>
      </c>
    </row>
    <row r="67" spans="2:4" ht="15">
      <c r="B67" s="53" t="s">
        <v>46</v>
      </c>
      <c r="C67" s="47">
        <f>J56</f>
        <v>514147</v>
      </c>
      <c r="D67" s="48">
        <f>J56/D56</f>
        <v>0.14054874881770518</v>
      </c>
    </row>
    <row r="68" spans="2:4" ht="15.75" thickBot="1">
      <c r="B68" s="91" t="s">
        <v>79</v>
      </c>
      <c r="C68" s="49">
        <f>SUM(C62:C67)</f>
        <v>852405</v>
      </c>
      <c r="D68" s="50">
        <f>SUM(D62:D67)</f>
        <v>0.23301595892994803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308915</v>
      </c>
      <c r="D70" s="23">
        <f>K56/D56</f>
        <v>0.08444592060446018</v>
      </c>
    </row>
    <row r="71" spans="2:4" ht="15">
      <c r="B71" s="54" t="s">
        <v>8</v>
      </c>
      <c r="C71" s="25">
        <f>L56</f>
        <v>294287</v>
      </c>
      <c r="D71" s="26">
        <f>L56/D56</f>
        <v>0.0804471671395846</v>
      </c>
    </row>
    <row r="72" spans="2:4" ht="15.75" thickBot="1">
      <c r="B72" s="91" t="s">
        <v>80</v>
      </c>
      <c r="C72" s="49">
        <f>SUM(C70:C71)</f>
        <v>603202</v>
      </c>
      <c r="D72" s="50">
        <f>SUM(D70:D71)</f>
        <v>0.16489308774404476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664542</v>
      </c>
      <c r="D74" s="23">
        <f>M56/D56</f>
        <v>0.1816611720710525</v>
      </c>
    </row>
    <row r="75" spans="2:4" ht="15">
      <c r="B75" s="22" t="s">
        <v>9</v>
      </c>
      <c r="C75" s="21">
        <f>N56</f>
        <v>1530432</v>
      </c>
      <c r="D75" s="23">
        <f>N56/D56</f>
        <v>0.4183634305958766</v>
      </c>
    </row>
    <row r="76" spans="2:4" ht="15">
      <c r="B76" s="97" t="s">
        <v>50</v>
      </c>
      <c r="C76" s="25">
        <f>O56</f>
        <v>7559</v>
      </c>
      <c r="D76" s="26">
        <f>O56/D56</f>
        <v>0.002066350659078111</v>
      </c>
    </row>
    <row r="77" spans="2:4" ht="15.75" thickBot="1">
      <c r="B77" s="91" t="s">
        <v>81</v>
      </c>
      <c r="C77" s="49">
        <f>SUM(C74:C76)</f>
        <v>2202533</v>
      </c>
      <c r="D77" s="50">
        <f>SUM(D74:D76)</f>
        <v>0.6020909533260073</v>
      </c>
    </row>
    <row r="78" spans="2:4" ht="15.75" thickBot="1">
      <c r="B78" s="94" t="s">
        <v>47</v>
      </c>
      <c r="C78" s="95">
        <f>C68+C72+C77</f>
        <v>3658140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&amp;"-,Bold"&amp;20JEFFERSON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2014-07-09T21:18:46Z</dcterms:modified>
  <cp:category>Washington State</cp:category>
  <cp:version/>
  <cp:contentType/>
  <cp:contentStatus/>
</cp:coreProperties>
</file>