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36" yWindow="4920" windowWidth="17220" windowHeight="7230" activeTab="0"/>
  </bookViews>
  <sheets>
    <sheet name="Kittitas Pgs 36-37" sheetId="1" r:id="rId1"/>
  </sheets>
  <definedNames>
    <definedName name="_xlnm.Print_Area" localSheetId="0">'Kittitas Pgs 36-37'!$A$1:$O$88</definedName>
    <definedName name="_xlnm.Print_Titles" localSheetId="0">'Kittitas Pgs 36-37'!$1:$4</definedName>
  </definedNames>
  <calcPr fullCalcOnLoad="1"/>
</workbook>
</file>

<file path=xl/comments1.xml><?xml version="1.0" encoding="utf-8"?>
<comments xmlns="http://schemas.openxmlformats.org/spreadsheetml/2006/main">
  <authors>
    <author>Messer, Charles G  (DOH)</author>
  </authors>
  <commentList>
    <comment ref="C1" authorId="0">
      <text>
        <r>
          <rPr>
            <b/>
            <sz val="9"/>
            <rFont val="Tahoma"/>
            <family val="2"/>
          </rPr>
          <t>Messer, Charles G  (DOH):</t>
        </r>
        <r>
          <rPr>
            <sz val="9"/>
            <rFont val="Tahoma"/>
            <family val="2"/>
          </rPr>
          <t xml:space="preserve">
INPUT IS TO EACH OF THE 35 LHJ WORKSEETS ONLY.</t>
        </r>
      </text>
    </comment>
  </commentList>
</comments>
</file>

<file path=xl/sharedStrings.xml><?xml version="1.0" encoding="utf-8"?>
<sst xmlns="http://schemas.openxmlformats.org/spreadsheetml/2006/main" count="95" uniqueCount="87">
  <si>
    <t>Total Expenditures</t>
  </si>
  <si>
    <t>State from DOH</t>
  </si>
  <si>
    <t>MVET Replacement Funds</t>
  </si>
  <si>
    <t>5930 County Public Health Assistance</t>
  </si>
  <si>
    <t>Local Capacity Development Fund</t>
  </si>
  <si>
    <t>County Public Health Assistance</t>
  </si>
  <si>
    <t xml:space="preserve">State from Other </t>
  </si>
  <si>
    <t>Federal through DOH</t>
  </si>
  <si>
    <t>Federal from Other</t>
  </si>
  <si>
    <t>Licenses, Permits &amp; Fees</t>
  </si>
  <si>
    <t>FTE Count</t>
  </si>
  <si>
    <t>Total Revenue</t>
  </si>
  <si>
    <t>5930 County Public Health Assistance (334.04.99)</t>
  </si>
  <si>
    <t>Misc/Fund Balance/ Other</t>
  </si>
  <si>
    <t>Administration/Policy Development</t>
  </si>
  <si>
    <t>Child Death Review</t>
  </si>
  <si>
    <t>Oral Health</t>
  </si>
  <si>
    <t>Immunization</t>
  </si>
  <si>
    <t>Tuberculosis</t>
  </si>
  <si>
    <t>HIV/AIDS</t>
  </si>
  <si>
    <t>Other Communicable Disease</t>
  </si>
  <si>
    <t>Cardiovascular Risk Reduction</t>
  </si>
  <si>
    <t>Obesity</t>
  </si>
  <si>
    <t>Drinking Water Quality</t>
  </si>
  <si>
    <t>Vector</t>
  </si>
  <si>
    <t>Food</t>
  </si>
  <si>
    <t>Environmental Water Quality</t>
  </si>
  <si>
    <t>Vital Records</t>
  </si>
  <si>
    <t>Laboratory</t>
  </si>
  <si>
    <t>General Health Education</t>
  </si>
  <si>
    <t>Pharmacy</t>
  </si>
  <si>
    <t>Epidemiology</t>
  </si>
  <si>
    <t>Assessment Activities</t>
  </si>
  <si>
    <t>Miscellaneous</t>
  </si>
  <si>
    <t>CHILD Profile</t>
  </si>
  <si>
    <t>Public Health Sub-Total</t>
  </si>
  <si>
    <t>Corrections Services</t>
  </si>
  <si>
    <t>Emergency Services</t>
  </si>
  <si>
    <t>Juvenile Services</t>
  </si>
  <si>
    <t>Medicaid Outreach</t>
  </si>
  <si>
    <t>Aging Services</t>
  </si>
  <si>
    <t>Coroner Services</t>
  </si>
  <si>
    <t>Mental/Physical Health</t>
  </si>
  <si>
    <t>Substance Abuse</t>
  </si>
  <si>
    <t>Developmental Disabilities</t>
  </si>
  <si>
    <t>Percentage</t>
  </si>
  <si>
    <t>State from Other</t>
  </si>
  <si>
    <t>Total</t>
  </si>
  <si>
    <t>Local Capacity Dev. Fund (334.04.92)</t>
  </si>
  <si>
    <t>Amount</t>
  </si>
  <si>
    <t>Misc/Fund Balance/Other</t>
  </si>
  <si>
    <t>Family Planning Non-Title X</t>
  </si>
  <si>
    <t>Family Planning Title X</t>
  </si>
  <si>
    <t>Other Family &amp; Individual Health</t>
  </si>
  <si>
    <t>Other Non-Communicable Disease</t>
  </si>
  <si>
    <t>Living Environment</t>
  </si>
  <si>
    <t>Other Environmental Health</t>
  </si>
  <si>
    <t>Services Performed by Other Agency</t>
  </si>
  <si>
    <t>Emergency Preparedness and Response</t>
  </si>
  <si>
    <t>Maternal/Infant/Child/Adolescent Health</t>
  </si>
  <si>
    <t>Children with Special Health Care Needs</t>
  </si>
  <si>
    <t>Women, Infant, Children (WIC)</t>
  </si>
  <si>
    <t>Sexually Transmitted Diseases</t>
  </si>
  <si>
    <t>Cancer Prevention and Control</t>
  </si>
  <si>
    <t>Tobacco Prevention and Control</t>
  </si>
  <si>
    <t>Violence and Injury Prevention</t>
  </si>
  <si>
    <t>Solid and Hazardous Waste</t>
  </si>
  <si>
    <t>OSS and Land Development</t>
  </si>
  <si>
    <t>Chemical and Physical</t>
  </si>
  <si>
    <t>CPS/EIP/ARS/MAA</t>
  </si>
  <si>
    <t>Local Government Contributions</t>
  </si>
  <si>
    <t>Federal  from Other</t>
  </si>
  <si>
    <t>Revenue from Local</t>
  </si>
  <si>
    <t>Revenue from Federal</t>
  </si>
  <si>
    <t>Revenue from State</t>
  </si>
  <si>
    <t>FUNDING SUMMARY</t>
  </si>
  <si>
    <t>562</t>
  </si>
  <si>
    <t>Expenditure Code Title</t>
  </si>
  <si>
    <t>Exp. Code</t>
  </si>
  <si>
    <t>Total - Revenue from State</t>
  </si>
  <si>
    <t>Total - Revenue from Federal</t>
  </si>
  <si>
    <t>Total - Revenue from Local</t>
  </si>
  <si>
    <t>OFM April 2013 Population Estimate</t>
  </si>
  <si>
    <t>Other Classified Expenditures</t>
  </si>
  <si>
    <t>MVET Replacement Funds (336.04.23)</t>
  </si>
  <si>
    <t>County Public Health Assistance (336.04.24)</t>
  </si>
  <si>
    <t>Basis of Accounting: Accrual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</si>
</sst>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_);[Red]\(0.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00291252136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double"/>
      <right style="double"/>
      <top/>
      <bottom/>
    </border>
    <border>
      <left style="medium"/>
      <right style="double"/>
      <top/>
      <bottom/>
    </border>
    <border>
      <left style="double"/>
      <right style="double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double"/>
      <right style="double"/>
      <top style="thin"/>
      <bottom/>
    </border>
    <border>
      <left/>
      <right style="medium"/>
      <top style="thin"/>
      <bottom/>
    </border>
    <border>
      <left style="double"/>
      <right style="double"/>
      <top/>
      <bottom style="medium"/>
    </border>
    <border>
      <left/>
      <right style="medium"/>
      <top/>
      <bottom style="medium"/>
    </border>
    <border>
      <left style="medium"/>
      <right style="double"/>
      <top/>
      <bottom style="thin"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 style="medium"/>
      <right style="thin"/>
      <top/>
      <bottom style="double"/>
    </border>
    <border>
      <left/>
      <right style="medium"/>
      <top/>
      <bottom style="double"/>
    </border>
    <border>
      <left style="thin"/>
      <right style="medium"/>
      <top/>
      <bottom style="double"/>
    </border>
    <border>
      <left style="thin"/>
      <right/>
      <top/>
      <bottom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 style="double"/>
      <top/>
      <bottom style="medium"/>
    </border>
    <border>
      <left style="medium"/>
      <right style="double"/>
      <top style="thin"/>
      <bottom/>
    </border>
    <border>
      <left style="medium"/>
      <right/>
      <top style="medium"/>
      <bottom style="medium"/>
    </border>
    <border>
      <left style="double"/>
      <right style="double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medium"/>
      <right style="medium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2" fillId="0" borderId="0" xfId="61">
      <alignment/>
      <protection/>
    </xf>
    <xf numFmtId="3" fontId="2" fillId="0" borderId="0" xfId="61" applyNumberFormat="1">
      <alignment/>
      <protection/>
    </xf>
    <xf numFmtId="0" fontId="2" fillId="0" borderId="10" xfId="61" applyBorder="1">
      <alignment/>
      <protection/>
    </xf>
    <xf numFmtId="0" fontId="2" fillId="0" borderId="0" xfId="61" applyBorder="1">
      <alignment/>
      <protection/>
    </xf>
    <xf numFmtId="38" fontId="2" fillId="0" borderId="11" xfId="61" applyNumberFormat="1" applyFill="1" applyBorder="1" applyAlignment="1">
      <alignment horizontal="right"/>
      <protection/>
    </xf>
    <xf numFmtId="38" fontId="2" fillId="0" borderId="12" xfId="61" applyNumberFormat="1" applyFill="1" applyBorder="1" applyAlignment="1">
      <alignment horizontal="right"/>
      <protection/>
    </xf>
    <xf numFmtId="38" fontId="2" fillId="0" borderId="13" xfId="61" applyNumberFormat="1" applyFill="1" applyBorder="1" applyAlignment="1">
      <alignment horizontal="right"/>
      <protection/>
    </xf>
    <xf numFmtId="38" fontId="2" fillId="0" borderId="14" xfId="61" applyNumberFormat="1" applyFill="1" applyBorder="1" applyAlignment="1">
      <alignment horizontal="right"/>
      <protection/>
    </xf>
    <xf numFmtId="0" fontId="2" fillId="0" borderId="15" xfId="61" applyFill="1" applyBorder="1">
      <alignment/>
      <protection/>
    </xf>
    <xf numFmtId="38" fontId="2" fillId="0" borderId="0" xfId="61" applyNumberFormat="1" applyFill="1" applyBorder="1" applyAlignment="1">
      <alignment horizontal="right"/>
      <protection/>
    </xf>
    <xf numFmtId="38" fontId="2" fillId="0" borderId="16" xfId="61" applyNumberFormat="1" applyFill="1" applyBorder="1" applyAlignment="1">
      <alignment horizontal="right"/>
      <protection/>
    </xf>
    <xf numFmtId="38" fontId="2" fillId="0" borderId="17" xfId="61" applyNumberFormat="1" applyFill="1" applyBorder="1" applyAlignment="1">
      <alignment horizontal="right"/>
      <protection/>
    </xf>
    <xf numFmtId="38" fontId="2" fillId="0" borderId="18" xfId="61" applyNumberFormat="1" applyFill="1" applyBorder="1" applyAlignment="1">
      <alignment horizontal="right"/>
      <protection/>
    </xf>
    <xf numFmtId="38" fontId="2" fillId="0" borderId="19" xfId="61" applyNumberFormat="1" applyFill="1" applyBorder="1" applyAlignment="1">
      <alignment horizontal="right"/>
      <protection/>
    </xf>
    <xf numFmtId="38" fontId="2" fillId="0" borderId="20" xfId="61" applyNumberFormat="1" applyFill="1" applyBorder="1" applyAlignment="1">
      <alignment horizontal="right"/>
      <protection/>
    </xf>
    <xf numFmtId="38" fontId="2" fillId="0" borderId="21" xfId="61" applyNumberFormat="1" applyFill="1" applyBorder="1" applyAlignment="1">
      <alignment horizontal="right"/>
      <protection/>
    </xf>
    <xf numFmtId="38" fontId="2" fillId="0" borderId="22" xfId="61" applyNumberFormat="1" applyFill="1" applyBorder="1" applyAlignment="1">
      <alignment horizontal="right"/>
      <protection/>
    </xf>
    <xf numFmtId="38" fontId="2" fillId="0" borderId="23" xfId="61" applyNumberFormat="1" applyFill="1" applyBorder="1" applyAlignment="1">
      <alignment horizontal="right"/>
      <protection/>
    </xf>
    <xf numFmtId="38" fontId="2" fillId="0" borderId="24" xfId="61" applyNumberFormat="1" applyFill="1" applyBorder="1" applyAlignment="1">
      <alignment horizontal="right"/>
      <protection/>
    </xf>
    <xf numFmtId="0" fontId="3" fillId="0" borderId="0" xfId="61" applyFont="1" applyBorder="1">
      <alignment/>
      <protection/>
    </xf>
    <xf numFmtId="3" fontId="2" fillId="0" borderId="25" xfId="61" applyNumberFormat="1" applyBorder="1">
      <alignment/>
      <protection/>
    </xf>
    <xf numFmtId="10" fontId="2" fillId="0" borderId="26" xfId="61" applyNumberFormat="1" applyFont="1" applyBorder="1" applyAlignment="1">
      <alignment horizontal="left" indent="2"/>
      <protection/>
    </xf>
    <xf numFmtId="164" fontId="2" fillId="0" borderId="17" xfId="61" applyNumberFormat="1" applyBorder="1">
      <alignment/>
      <protection/>
    </xf>
    <xf numFmtId="10" fontId="2" fillId="0" borderId="26" xfId="61" applyNumberFormat="1" applyFont="1" applyFill="1" applyBorder="1" applyAlignment="1">
      <alignment horizontal="left" indent="2"/>
      <protection/>
    </xf>
    <xf numFmtId="3" fontId="2" fillId="0" borderId="27" xfId="61" applyNumberFormat="1" applyBorder="1">
      <alignment/>
      <protection/>
    </xf>
    <xf numFmtId="164" fontId="2" fillId="0" borderId="21" xfId="61" applyNumberFormat="1" applyBorder="1">
      <alignment/>
      <protection/>
    </xf>
    <xf numFmtId="3" fontId="2" fillId="33" borderId="25" xfId="61" applyNumberFormat="1" applyFill="1" applyBorder="1" applyAlignment="1">
      <alignment horizontal="center"/>
      <protection/>
    </xf>
    <xf numFmtId="164" fontId="2" fillId="0" borderId="17" xfId="61" applyNumberFormat="1" applyBorder="1" applyAlignment="1">
      <alignment horizontal="center"/>
      <protection/>
    </xf>
    <xf numFmtId="3" fontId="3" fillId="0" borderId="0" xfId="61" applyNumberFormat="1" applyFont="1" applyBorder="1">
      <alignment/>
      <protection/>
    </xf>
    <xf numFmtId="0" fontId="2" fillId="0" borderId="10" xfId="61" applyFill="1" applyBorder="1">
      <alignment/>
      <protection/>
    </xf>
    <xf numFmtId="0" fontId="2" fillId="0" borderId="22" xfId="61" applyFill="1" applyBorder="1" applyAlignment="1">
      <alignment horizontal="center" wrapText="1"/>
      <protection/>
    </xf>
    <xf numFmtId="2" fontId="2" fillId="0" borderId="24" xfId="61" applyNumberFormat="1" applyFill="1" applyBorder="1" applyAlignment="1">
      <alignment horizontal="left"/>
      <protection/>
    </xf>
    <xf numFmtId="0" fontId="2" fillId="0" borderId="28" xfId="61" applyFill="1" applyBorder="1">
      <alignment/>
      <protection/>
    </xf>
    <xf numFmtId="38" fontId="2" fillId="0" borderId="29" xfId="61" applyNumberFormat="1" applyFill="1" applyBorder="1" applyAlignment="1">
      <alignment horizontal="right"/>
      <protection/>
    </xf>
    <xf numFmtId="38" fontId="2" fillId="0" borderId="30" xfId="61" applyNumberFormat="1" applyFill="1" applyBorder="1" applyAlignment="1">
      <alignment horizontal="right"/>
      <protection/>
    </xf>
    <xf numFmtId="2" fontId="2" fillId="0" borderId="12" xfId="61" applyNumberFormat="1" applyFill="1" applyBorder="1" applyAlignment="1">
      <alignment horizontal="left"/>
      <protection/>
    </xf>
    <xf numFmtId="0" fontId="2" fillId="0" borderId="0" xfId="61" applyFill="1" applyBorder="1">
      <alignment/>
      <protection/>
    </xf>
    <xf numFmtId="2" fontId="2" fillId="0" borderId="22" xfId="61" applyNumberFormat="1" applyFill="1" applyBorder="1" applyAlignment="1">
      <alignment horizontal="left"/>
      <protection/>
    </xf>
    <xf numFmtId="0" fontId="3" fillId="0" borderId="31" xfId="61" applyFont="1" applyFill="1" applyBorder="1" applyAlignment="1">
      <alignment horizontal="centerContinuous"/>
      <protection/>
    </xf>
    <xf numFmtId="0" fontId="2" fillId="0" borderId="32" xfId="61" applyFill="1" applyBorder="1" applyAlignment="1">
      <alignment horizontal="centerContinuous"/>
      <protection/>
    </xf>
    <xf numFmtId="3" fontId="2" fillId="0" borderId="33" xfId="61" applyNumberFormat="1" applyFill="1" applyBorder="1" applyAlignment="1">
      <alignment horizontal="centerContinuous"/>
      <protection/>
    </xf>
    <xf numFmtId="3" fontId="2" fillId="0" borderId="34" xfId="61" applyNumberFormat="1" applyFill="1" applyBorder="1" applyAlignment="1">
      <alignment horizontal="center"/>
      <protection/>
    </xf>
    <xf numFmtId="164" fontId="2" fillId="0" borderId="35" xfId="61" applyNumberFormat="1" applyFill="1" applyBorder="1" applyAlignment="1">
      <alignment horizontal="center"/>
      <protection/>
    </xf>
    <xf numFmtId="3" fontId="2" fillId="0" borderId="25" xfId="61" applyNumberFormat="1" applyFont="1" applyFill="1" applyBorder="1">
      <alignment/>
      <protection/>
    </xf>
    <xf numFmtId="164" fontId="2" fillId="0" borderId="17" xfId="61" applyNumberFormat="1" applyFill="1" applyBorder="1">
      <alignment/>
      <protection/>
    </xf>
    <xf numFmtId="3" fontId="2" fillId="0" borderId="25" xfId="61" applyNumberFormat="1" applyFill="1" applyBorder="1">
      <alignment/>
      <protection/>
    </xf>
    <xf numFmtId="3" fontId="2" fillId="0" borderId="27" xfId="61" applyNumberFormat="1" applyFill="1" applyBorder="1">
      <alignment/>
      <protection/>
    </xf>
    <xf numFmtId="164" fontId="2" fillId="0" borderId="21" xfId="61" applyNumberFormat="1" applyFill="1" applyBorder="1">
      <alignment/>
      <protection/>
    </xf>
    <xf numFmtId="3" fontId="3" fillId="0" borderId="36" xfId="61" applyNumberFormat="1" applyFont="1" applyFill="1" applyBorder="1">
      <alignment/>
      <protection/>
    </xf>
    <xf numFmtId="164" fontId="3" fillId="0" borderId="37" xfId="61" applyNumberFormat="1" applyFont="1" applyFill="1" applyBorder="1">
      <alignment/>
      <protection/>
    </xf>
    <xf numFmtId="3" fontId="2" fillId="0" borderId="25" xfId="61" applyNumberFormat="1" applyFill="1" applyBorder="1" applyAlignment="1">
      <alignment horizontal="center"/>
      <protection/>
    </xf>
    <xf numFmtId="164" fontId="2" fillId="0" borderId="17" xfId="61" applyNumberFormat="1" applyFill="1" applyBorder="1" applyAlignment="1">
      <alignment horizontal="center"/>
      <protection/>
    </xf>
    <xf numFmtId="10" fontId="2" fillId="0" borderId="38" xfId="61" applyNumberFormat="1" applyFont="1" applyFill="1" applyBorder="1" applyAlignment="1">
      <alignment horizontal="left" indent="2"/>
      <protection/>
    </xf>
    <xf numFmtId="10" fontId="2" fillId="0" borderId="38" xfId="61" applyNumberFormat="1" applyFont="1" applyBorder="1" applyAlignment="1">
      <alignment horizontal="left" indent="2"/>
      <protection/>
    </xf>
    <xf numFmtId="0" fontId="0" fillId="0" borderId="0" xfId="0" applyAlignment="1">
      <alignment/>
    </xf>
    <xf numFmtId="0" fontId="2" fillId="0" borderId="39" xfId="61" applyFill="1" applyBorder="1" applyAlignment="1">
      <alignment horizontal="center" wrapText="1"/>
      <protection/>
    </xf>
    <xf numFmtId="0" fontId="3" fillId="0" borderId="14" xfId="61" applyFont="1" applyBorder="1">
      <alignment/>
      <protection/>
    </xf>
    <xf numFmtId="0" fontId="2" fillId="0" borderId="40" xfId="61" applyBorder="1">
      <alignment/>
      <protection/>
    </xf>
    <xf numFmtId="0" fontId="2" fillId="0" borderId="0" xfId="61" applyFont="1" applyFill="1" applyBorder="1">
      <alignment/>
      <protection/>
    </xf>
    <xf numFmtId="165" fontId="3" fillId="0" borderId="10" xfId="61" applyNumberFormat="1" applyFont="1" applyBorder="1">
      <alignment/>
      <protection/>
    </xf>
    <xf numFmtId="2" fontId="3" fillId="34" borderId="12" xfId="61" applyNumberFormat="1" applyFont="1" applyFill="1" applyBorder="1" applyAlignment="1" quotePrefix="1">
      <alignment horizontal="left"/>
      <protection/>
    </xf>
    <xf numFmtId="0" fontId="3" fillId="34" borderId="0" xfId="61" applyFont="1" applyFill="1" applyBorder="1">
      <alignment/>
      <protection/>
    </xf>
    <xf numFmtId="38" fontId="3" fillId="34" borderId="11" xfId="61" applyNumberFormat="1" applyFont="1" applyFill="1" applyBorder="1" applyAlignment="1">
      <alignment horizontal="right"/>
      <protection/>
    </xf>
    <xf numFmtId="38" fontId="3" fillId="34" borderId="0" xfId="61" applyNumberFormat="1" applyFont="1" applyFill="1" applyBorder="1" applyAlignment="1">
      <alignment horizontal="right"/>
      <protection/>
    </xf>
    <xf numFmtId="38" fontId="3" fillId="34" borderId="16" xfId="61" applyNumberFormat="1" applyFont="1" applyFill="1" applyBorder="1" applyAlignment="1">
      <alignment horizontal="right"/>
      <protection/>
    </xf>
    <xf numFmtId="38" fontId="3" fillId="34" borderId="17" xfId="61" applyNumberFormat="1" applyFont="1" applyFill="1" applyBorder="1" applyAlignment="1">
      <alignment horizontal="right"/>
      <protection/>
    </xf>
    <xf numFmtId="38" fontId="3" fillId="34" borderId="19" xfId="61" applyNumberFormat="1" applyFont="1" applyFill="1" applyBorder="1" applyAlignment="1">
      <alignment horizontal="right"/>
      <protection/>
    </xf>
    <xf numFmtId="0" fontId="3" fillId="0" borderId="10" xfId="61" applyFont="1" applyBorder="1">
      <alignment/>
      <protection/>
    </xf>
    <xf numFmtId="2" fontId="3" fillId="0" borderId="41" xfId="61" applyNumberFormat="1" applyFont="1" applyFill="1" applyBorder="1" applyAlignment="1">
      <alignment horizontal="left"/>
      <protection/>
    </xf>
    <xf numFmtId="0" fontId="3" fillId="0" borderId="42" xfId="61" applyFont="1" applyFill="1" applyBorder="1" applyAlignment="1">
      <alignment/>
      <protection/>
    </xf>
    <xf numFmtId="38" fontId="3" fillId="0" borderId="43" xfId="61" applyNumberFormat="1" applyFont="1" applyFill="1" applyBorder="1" applyAlignment="1">
      <alignment horizontal="right"/>
      <protection/>
    </xf>
    <xf numFmtId="38" fontId="3" fillId="0" borderId="44" xfId="61" applyNumberFormat="1" applyFont="1" applyFill="1" applyBorder="1" applyAlignment="1">
      <alignment horizontal="right"/>
      <protection/>
    </xf>
    <xf numFmtId="38" fontId="3" fillId="0" borderId="45" xfId="61" applyNumberFormat="1" applyFont="1" applyFill="1" applyBorder="1" applyAlignment="1">
      <alignment horizontal="right"/>
      <protection/>
    </xf>
    <xf numFmtId="38" fontId="3" fillId="0" borderId="41" xfId="61" applyNumberFormat="1" applyFont="1" applyFill="1" applyBorder="1" applyAlignment="1">
      <alignment horizontal="right"/>
      <protection/>
    </xf>
    <xf numFmtId="38" fontId="3" fillId="0" borderId="46" xfId="61" applyNumberFormat="1" applyFont="1" applyFill="1" applyBorder="1" applyAlignment="1">
      <alignment horizontal="right"/>
      <protection/>
    </xf>
    <xf numFmtId="38" fontId="3" fillId="0" borderId="47" xfId="61" applyNumberFormat="1" applyFont="1" applyFill="1" applyBorder="1" applyAlignment="1">
      <alignment horizontal="right"/>
      <protection/>
    </xf>
    <xf numFmtId="0" fontId="2" fillId="0" borderId="38" xfId="61" applyFill="1" applyBorder="1" applyAlignment="1">
      <alignment horizontal="right"/>
      <protection/>
    </xf>
    <xf numFmtId="3" fontId="3" fillId="0" borderId="27" xfId="61" applyNumberFormat="1" applyFont="1" applyFill="1" applyBorder="1" applyAlignment="1">
      <alignment horizontal="center"/>
      <protection/>
    </xf>
    <xf numFmtId="3" fontId="3" fillId="0" borderId="21" xfId="61" applyNumberFormat="1" applyFont="1" applyFill="1" applyBorder="1" applyAlignment="1">
      <alignment horizontal="center"/>
      <protection/>
    </xf>
    <xf numFmtId="38" fontId="2" fillId="0" borderId="28" xfId="61" applyNumberFormat="1" applyFill="1" applyBorder="1" applyAlignment="1">
      <alignment horizontal="right"/>
      <protection/>
    </xf>
    <xf numFmtId="38" fontId="2" fillId="0" borderId="48" xfId="61" applyNumberFormat="1" applyFill="1" applyBorder="1" applyAlignment="1">
      <alignment horizontal="right"/>
      <protection/>
    </xf>
    <xf numFmtId="38" fontId="2" fillId="0" borderId="10" xfId="61" applyNumberFormat="1" applyFill="1" applyBorder="1" applyAlignment="1">
      <alignment horizontal="right"/>
      <protection/>
    </xf>
    <xf numFmtId="38" fontId="3" fillId="0" borderId="42" xfId="61" applyNumberFormat="1" applyFont="1" applyFill="1" applyBorder="1" applyAlignment="1">
      <alignment horizontal="right"/>
      <protection/>
    </xf>
    <xf numFmtId="3" fontId="2" fillId="0" borderId="49" xfId="61" applyNumberFormat="1" applyFill="1" applyBorder="1" applyAlignment="1" quotePrefix="1">
      <alignment horizontal="center" wrapText="1"/>
      <protection/>
    </xf>
    <xf numFmtId="0" fontId="2" fillId="0" borderId="50" xfId="61" applyBorder="1">
      <alignment/>
      <protection/>
    </xf>
    <xf numFmtId="0" fontId="2" fillId="0" borderId="49" xfId="61" applyFill="1" applyBorder="1" applyAlignment="1">
      <alignment horizontal="center" wrapText="1"/>
      <protection/>
    </xf>
    <xf numFmtId="0" fontId="2" fillId="0" borderId="51" xfId="61" applyBorder="1" applyAlignment="1">
      <alignment horizontal="center"/>
      <protection/>
    </xf>
    <xf numFmtId="0" fontId="2" fillId="0" borderId="52" xfId="61" applyFont="1" applyFill="1" applyBorder="1" applyAlignment="1">
      <alignment horizontal="center" wrapText="1"/>
      <protection/>
    </xf>
    <xf numFmtId="0" fontId="2" fillId="0" borderId="39" xfId="61" applyFont="1" applyFill="1" applyBorder="1" applyAlignment="1">
      <alignment horizontal="center" wrapText="1"/>
      <protection/>
    </xf>
    <xf numFmtId="0" fontId="2" fillId="0" borderId="53" xfId="61" applyFont="1" applyFill="1" applyBorder="1" applyAlignment="1">
      <alignment horizontal="center" wrapText="1"/>
      <protection/>
    </xf>
    <xf numFmtId="10" fontId="3" fillId="0" borderId="54" xfId="61" applyNumberFormat="1" applyFont="1" applyFill="1" applyBorder="1" applyAlignment="1">
      <alignment horizontal="left"/>
      <protection/>
    </xf>
    <xf numFmtId="0" fontId="2" fillId="0" borderId="55" xfId="61" applyFont="1" applyFill="1" applyBorder="1" applyAlignment="1">
      <alignment horizontal="left"/>
      <protection/>
    </xf>
    <xf numFmtId="10" fontId="2" fillId="0" borderId="26" xfId="61" applyNumberFormat="1" applyFont="1" applyFill="1" applyBorder="1" applyAlignment="1">
      <alignment horizontal="left"/>
      <protection/>
    </xf>
    <xf numFmtId="0" fontId="44" fillId="0" borderId="56" xfId="0" applyFont="1" applyBorder="1" applyAlignment="1">
      <alignment/>
    </xf>
    <xf numFmtId="3" fontId="44" fillId="0" borderId="57" xfId="0" applyNumberFormat="1" applyFont="1" applyBorder="1" applyAlignment="1">
      <alignment/>
    </xf>
    <xf numFmtId="164" fontId="44" fillId="0" borderId="58" xfId="0" applyNumberFormat="1" applyFont="1" applyBorder="1" applyAlignment="1">
      <alignment/>
    </xf>
    <xf numFmtId="10" fontId="2" fillId="0" borderId="38" xfId="61" applyNumberFormat="1" applyFont="1" applyBorder="1" applyAlignment="1">
      <alignment horizontal="left" wrapText="1" indent="1"/>
      <protection/>
    </xf>
    <xf numFmtId="0" fontId="3" fillId="0" borderId="10" xfId="61" applyFont="1" applyBorder="1" applyAlignment="1">
      <alignment horizontal="right"/>
      <protection/>
    </xf>
    <xf numFmtId="38" fontId="2" fillId="0" borderId="59" xfId="61" applyNumberFormat="1" applyFill="1" applyBorder="1" applyAlignment="1">
      <alignment horizontal="right"/>
      <protection/>
    </xf>
    <xf numFmtId="0" fontId="2" fillId="0" borderId="53" xfId="61" applyFont="1" applyFill="1" applyBorder="1" applyAlignment="1">
      <alignment horizontal="center" wrapText="1"/>
      <protection/>
    </xf>
    <xf numFmtId="0" fontId="2" fillId="0" borderId="39" xfId="61" applyFont="1" applyFill="1" applyBorder="1" applyAlignment="1">
      <alignment horizontal="center" wrapText="1"/>
      <protection/>
    </xf>
    <xf numFmtId="0" fontId="2" fillId="0" borderId="49" xfId="61" applyFont="1" applyFill="1" applyBorder="1" applyAlignment="1">
      <alignment horizontal="center" wrapText="1"/>
      <protection/>
    </xf>
    <xf numFmtId="0" fontId="2" fillId="0" borderId="60" xfId="61" applyFont="1" applyBorder="1" applyAlignment="1">
      <alignment horizontal="center"/>
      <protection/>
    </xf>
    <xf numFmtId="0" fontId="2" fillId="0" borderId="60" xfId="61" applyBorder="1" applyAlignment="1">
      <alignment horizontal="center"/>
      <protection/>
    </xf>
    <xf numFmtId="0" fontId="2" fillId="0" borderId="50" xfId="61" applyFont="1" applyBorder="1" applyAlignment="1">
      <alignment horizontal="center"/>
      <protection/>
    </xf>
    <xf numFmtId="0" fontId="2" fillId="0" borderId="35" xfId="61" applyFont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dxfs count="4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3"/>
          <c:y val="0.07825"/>
          <c:w val="0.57275"/>
          <c:h val="0.83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84807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('Kittitas Pgs 36-37'!$B$61,'Kittitas Pgs 36-37'!$B$69,'Kittitas Pgs 36-37'!$B$74:$B$76)</c:f>
              <c:strCache/>
            </c:strRef>
          </c:cat>
          <c:val>
            <c:numRef>
              <c:f>('Kittitas Pgs 36-37'!$C$68,'Kittitas Pgs 36-37'!$C$72,'Kittitas Pgs 36-37'!$C$74:$C$76)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58</xdr:row>
      <xdr:rowOff>9525</xdr:rowOff>
    </xdr:from>
    <xdr:to>
      <xdr:col>14</xdr:col>
      <xdr:colOff>676275</xdr:colOff>
      <xdr:row>87</xdr:row>
      <xdr:rowOff>57150</xdr:rowOff>
    </xdr:to>
    <xdr:graphicFrame>
      <xdr:nvGraphicFramePr>
        <xdr:cNvPr id="1" name="Chart 1"/>
        <xdr:cNvGraphicFramePr/>
      </xdr:nvGraphicFramePr>
      <xdr:xfrm>
        <a:off x="5191125" y="11772900"/>
        <a:ext cx="7686675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5</xdr:col>
      <xdr:colOff>19050</xdr:colOff>
      <xdr:row>57</xdr:row>
      <xdr:rowOff>190500</xdr:rowOff>
    </xdr:from>
    <xdr:ext cx="1619250" cy="2028825"/>
    <xdr:sp>
      <xdr:nvSpPr>
        <xdr:cNvPr id="2" name="TextBox 2"/>
        <xdr:cNvSpPr txBox="1">
          <a:spLocks noChangeArrowheads="1"/>
        </xdr:cNvSpPr>
      </xdr:nvSpPr>
      <xdr:spPr>
        <a:xfrm>
          <a:off x="5191125" y="11753850"/>
          <a:ext cx="16192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 The negative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"Misc/Fund Balance/Other" balance causes incorrect percentage values to display in the Excel pie chart and therefore has been omitted.  Please refer  to the left of the graph for the correct percentage values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88"/>
  <sheetViews>
    <sheetView showZeros="0" tabSelected="1" view="pageLayout" workbookViewId="0" topLeftCell="A49">
      <selection activeCell="E71" sqref="E71:E88"/>
    </sheetView>
  </sheetViews>
  <sheetFormatPr defaultColWidth="9.140625" defaultRowHeight="15"/>
  <cols>
    <col min="1" max="1" width="7.28125" style="0" customWidth="1"/>
    <col min="2" max="2" width="35.140625" style="0" bestFit="1" customWidth="1"/>
    <col min="3" max="15" width="11.7109375" style="0" customWidth="1"/>
  </cols>
  <sheetData>
    <row r="1" spans="1:15" ht="15">
      <c r="A1" s="20" t="s">
        <v>82</v>
      </c>
      <c r="B1" s="4"/>
      <c r="C1" s="29">
        <v>41900</v>
      </c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>
      <c r="A2" s="57" t="s">
        <v>10</v>
      </c>
      <c r="B2" s="3"/>
      <c r="C2" s="60">
        <v>17.8</v>
      </c>
      <c r="D2" s="2"/>
      <c r="E2" s="1"/>
      <c r="F2" s="1"/>
      <c r="G2" s="1"/>
      <c r="H2" s="1"/>
      <c r="I2" s="1"/>
      <c r="J2" s="1"/>
      <c r="K2" s="1"/>
      <c r="L2" s="3"/>
      <c r="M2" s="68"/>
      <c r="N2" s="3"/>
      <c r="O2" s="98" t="s">
        <v>86</v>
      </c>
    </row>
    <row r="3" spans="1:15" ht="15">
      <c r="A3" s="58"/>
      <c r="B3" s="1"/>
      <c r="C3" s="85"/>
      <c r="D3" s="9"/>
      <c r="E3" s="103" t="s">
        <v>74</v>
      </c>
      <c r="F3" s="104"/>
      <c r="G3" s="104"/>
      <c r="H3" s="104"/>
      <c r="I3" s="104"/>
      <c r="J3" s="104"/>
      <c r="K3" s="103" t="s">
        <v>73</v>
      </c>
      <c r="L3" s="104"/>
      <c r="M3" s="105" t="s">
        <v>72</v>
      </c>
      <c r="N3" s="106"/>
      <c r="O3" s="87"/>
    </row>
    <row r="4" spans="1:15" ht="69" customHeight="1" thickBot="1">
      <c r="A4" s="31" t="s">
        <v>78</v>
      </c>
      <c r="B4" s="30" t="s">
        <v>77</v>
      </c>
      <c r="C4" s="84" t="s">
        <v>0</v>
      </c>
      <c r="D4" s="56" t="s">
        <v>11</v>
      </c>
      <c r="E4" s="86" t="s">
        <v>1</v>
      </c>
      <c r="F4" s="90" t="s">
        <v>84</v>
      </c>
      <c r="G4" s="100" t="s">
        <v>12</v>
      </c>
      <c r="H4" s="100" t="s">
        <v>48</v>
      </c>
      <c r="I4" s="90" t="s">
        <v>85</v>
      </c>
      <c r="J4" s="101" t="s">
        <v>6</v>
      </c>
      <c r="K4" s="102" t="s">
        <v>7</v>
      </c>
      <c r="L4" s="89" t="s">
        <v>71</v>
      </c>
      <c r="M4" s="102" t="s">
        <v>70</v>
      </c>
      <c r="N4" s="88" t="s">
        <v>9</v>
      </c>
      <c r="O4" s="86" t="s">
        <v>13</v>
      </c>
    </row>
    <row r="5" spans="1:15" ht="15">
      <c r="A5" s="32">
        <v>562.1</v>
      </c>
      <c r="B5" s="33" t="s">
        <v>14</v>
      </c>
      <c r="C5" s="13">
        <v>252990</v>
      </c>
      <c r="D5" s="10">
        <f>SUM(E5:O5)</f>
        <v>252991</v>
      </c>
      <c r="E5" s="13">
        <v>0</v>
      </c>
      <c r="F5" s="7">
        <v>46250</v>
      </c>
      <c r="G5" s="7">
        <v>0</v>
      </c>
      <c r="H5" s="7">
        <v>0</v>
      </c>
      <c r="I5" s="19">
        <v>46249</v>
      </c>
      <c r="J5" s="34">
        <v>0</v>
      </c>
      <c r="K5" s="13">
        <v>0</v>
      </c>
      <c r="L5" s="35">
        <v>0</v>
      </c>
      <c r="M5" s="7">
        <f>59+345671</f>
        <v>345730</v>
      </c>
      <c r="N5" s="80">
        <v>16</v>
      </c>
      <c r="O5" s="13">
        <f>-186309+243+54+758</f>
        <v>-185254</v>
      </c>
    </row>
    <row r="6" spans="1:15" ht="15">
      <c r="A6" s="36">
        <v>562.21</v>
      </c>
      <c r="B6" s="37" t="s">
        <v>15</v>
      </c>
      <c r="C6" s="11"/>
      <c r="D6" s="10">
        <f aca="true" t="shared" si="0" ref="D6:D43">SUM(E6:O6)</f>
        <v>0</v>
      </c>
      <c r="E6" s="11"/>
      <c r="F6" s="5"/>
      <c r="G6" s="5"/>
      <c r="H6" s="5"/>
      <c r="I6" s="6"/>
      <c r="J6" s="12"/>
      <c r="K6" s="11"/>
      <c r="L6" s="14"/>
      <c r="M6" s="5"/>
      <c r="N6" s="10"/>
      <c r="O6" s="11"/>
    </row>
    <row r="7" spans="1:15" ht="15">
      <c r="A7" s="36">
        <v>562.22</v>
      </c>
      <c r="B7" s="59" t="s">
        <v>59</v>
      </c>
      <c r="C7" s="11">
        <v>43576</v>
      </c>
      <c r="D7" s="10">
        <f t="shared" si="0"/>
        <v>43576</v>
      </c>
      <c r="E7" s="11"/>
      <c r="F7" s="5"/>
      <c r="G7" s="5"/>
      <c r="H7" s="5"/>
      <c r="I7" s="6"/>
      <c r="J7" s="12"/>
      <c r="K7" s="11">
        <v>43576</v>
      </c>
      <c r="L7" s="14"/>
      <c r="M7" s="5"/>
      <c r="N7" s="10"/>
      <c r="O7" s="11"/>
    </row>
    <row r="8" spans="1:15" ht="15">
      <c r="A8" s="36">
        <v>562.24</v>
      </c>
      <c r="B8" s="37" t="s">
        <v>16</v>
      </c>
      <c r="C8" s="11">
        <v>23379</v>
      </c>
      <c r="D8" s="10">
        <f t="shared" si="0"/>
        <v>23379</v>
      </c>
      <c r="E8" s="11"/>
      <c r="F8" s="5"/>
      <c r="G8" s="5"/>
      <c r="H8" s="5"/>
      <c r="I8" s="6"/>
      <c r="J8" s="12">
        <v>5000</v>
      </c>
      <c r="K8" s="11"/>
      <c r="L8" s="14">
        <v>5000</v>
      </c>
      <c r="M8" s="5"/>
      <c r="N8" s="10"/>
      <c r="O8" s="11">
        <v>13379</v>
      </c>
    </row>
    <row r="9" spans="1:15" ht="15">
      <c r="A9" s="36">
        <v>562.25</v>
      </c>
      <c r="B9" s="59" t="s">
        <v>60</v>
      </c>
      <c r="C9" s="11"/>
      <c r="D9" s="10">
        <f t="shared" si="0"/>
        <v>0</v>
      </c>
      <c r="E9" s="11"/>
      <c r="F9" s="5"/>
      <c r="G9" s="5"/>
      <c r="H9" s="5"/>
      <c r="I9" s="6"/>
      <c r="J9" s="12"/>
      <c r="K9" s="11"/>
      <c r="L9" s="14"/>
      <c r="M9" s="5"/>
      <c r="N9" s="10"/>
      <c r="O9" s="11"/>
    </row>
    <row r="10" spans="1:15" ht="15">
      <c r="A10" s="36">
        <v>562.26</v>
      </c>
      <c r="B10" s="59" t="s">
        <v>51</v>
      </c>
      <c r="C10" s="11"/>
      <c r="D10" s="10">
        <f t="shared" si="0"/>
        <v>0</v>
      </c>
      <c r="E10" s="11"/>
      <c r="F10" s="5"/>
      <c r="G10" s="5"/>
      <c r="H10" s="5"/>
      <c r="I10" s="6"/>
      <c r="J10" s="12"/>
      <c r="K10" s="11"/>
      <c r="L10" s="14"/>
      <c r="M10" s="5"/>
      <c r="N10" s="10"/>
      <c r="O10" s="11"/>
    </row>
    <row r="11" spans="1:15" ht="15">
      <c r="A11" s="36">
        <v>562.27</v>
      </c>
      <c r="B11" s="59" t="s">
        <v>52</v>
      </c>
      <c r="C11" s="11"/>
      <c r="D11" s="10">
        <f t="shared" si="0"/>
        <v>0</v>
      </c>
      <c r="E11" s="11"/>
      <c r="F11" s="5"/>
      <c r="G11" s="5"/>
      <c r="H11" s="5"/>
      <c r="I11" s="6"/>
      <c r="J11" s="12"/>
      <c r="K11" s="11"/>
      <c r="L11" s="14"/>
      <c r="M11" s="5"/>
      <c r="N11" s="10"/>
      <c r="O11" s="11"/>
    </row>
    <row r="12" spans="1:15" ht="15">
      <c r="A12" s="36">
        <v>562.28</v>
      </c>
      <c r="B12" s="59" t="s">
        <v>61</v>
      </c>
      <c r="C12" s="11"/>
      <c r="D12" s="10">
        <f t="shared" si="0"/>
        <v>0</v>
      </c>
      <c r="E12" s="11"/>
      <c r="F12" s="5"/>
      <c r="G12" s="5"/>
      <c r="H12" s="5"/>
      <c r="I12" s="6"/>
      <c r="J12" s="12"/>
      <c r="K12" s="11"/>
      <c r="L12" s="14"/>
      <c r="M12" s="5"/>
      <c r="N12" s="10"/>
      <c r="O12" s="11"/>
    </row>
    <row r="13" spans="1:15" ht="15">
      <c r="A13" s="36">
        <v>562.29</v>
      </c>
      <c r="B13" s="59" t="s">
        <v>53</v>
      </c>
      <c r="C13" s="11">
        <v>24914</v>
      </c>
      <c r="D13" s="10">
        <f t="shared" si="0"/>
        <v>24915</v>
      </c>
      <c r="E13" s="11"/>
      <c r="F13" s="5"/>
      <c r="G13" s="5"/>
      <c r="H13" s="5"/>
      <c r="I13" s="6"/>
      <c r="J13" s="12"/>
      <c r="K13" s="11"/>
      <c r="L13" s="14">
        <v>263</v>
      </c>
      <c r="M13" s="5"/>
      <c r="N13" s="10">
        <v>24644</v>
      </c>
      <c r="O13" s="11">
        <v>8</v>
      </c>
    </row>
    <row r="14" spans="1:15" ht="15">
      <c r="A14" s="36">
        <v>562.32</v>
      </c>
      <c r="B14" s="37" t="s">
        <v>17</v>
      </c>
      <c r="C14" s="11">
        <v>26429</v>
      </c>
      <c r="D14" s="10">
        <f t="shared" si="0"/>
        <v>26429</v>
      </c>
      <c r="E14" s="11"/>
      <c r="F14" s="5"/>
      <c r="G14" s="5"/>
      <c r="H14" s="5"/>
      <c r="I14" s="6"/>
      <c r="J14" s="12"/>
      <c r="K14" s="11">
        <f>10793+11786+1691</f>
        <v>24270</v>
      </c>
      <c r="L14" s="14">
        <v>667</v>
      </c>
      <c r="M14" s="5"/>
      <c r="N14" s="10">
        <v>1192</v>
      </c>
      <c r="O14" s="11">
        <v>300</v>
      </c>
    </row>
    <row r="15" spans="1:15" ht="15">
      <c r="A15" s="36">
        <v>562.33</v>
      </c>
      <c r="B15" s="59" t="s">
        <v>62</v>
      </c>
      <c r="C15" s="11"/>
      <c r="D15" s="10">
        <f t="shared" si="0"/>
        <v>0</v>
      </c>
      <c r="E15" s="11"/>
      <c r="F15" s="5"/>
      <c r="G15" s="5"/>
      <c r="H15" s="5"/>
      <c r="I15" s="6"/>
      <c r="J15" s="12"/>
      <c r="K15" s="11"/>
      <c r="L15" s="14"/>
      <c r="M15" s="5"/>
      <c r="N15" s="10"/>
      <c r="O15" s="11"/>
    </row>
    <row r="16" spans="1:15" ht="15">
      <c r="A16" s="36">
        <v>562.34</v>
      </c>
      <c r="B16" s="37" t="s">
        <v>18</v>
      </c>
      <c r="C16" s="11">
        <v>2215</v>
      </c>
      <c r="D16" s="10">
        <f t="shared" si="0"/>
        <v>2216</v>
      </c>
      <c r="E16" s="11"/>
      <c r="F16" s="5"/>
      <c r="G16" s="5"/>
      <c r="H16" s="5"/>
      <c r="I16" s="6"/>
      <c r="J16" s="12"/>
      <c r="K16" s="11"/>
      <c r="L16" s="14">
        <v>397</v>
      </c>
      <c r="M16" s="5">
        <v>17679</v>
      </c>
      <c r="N16" s="10">
        <v>3869</v>
      </c>
      <c r="O16" s="11">
        <v>-19729</v>
      </c>
    </row>
    <row r="17" spans="1:15" ht="15">
      <c r="A17" s="36">
        <v>562.35</v>
      </c>
      <c r="B17" s="37" t="s">
        <v>19</v>
      </c>
      <c r="C17" s="11">
        <v>10573</v>
      </c>
      <c r="D17" s="10">
        <f t="shared" si="0"/>
        <v>10573</v>
      </c>
      <c r="E17" s="11"/>
      <c r="F17" s="5"/>
      <c r="G17" s="5">
        <v>10381</v>
      </c>
      <c r="H17" s="5"/>
      <c r="I17" s="6"/>
      <c r="J17" s="12"/>
      <c r="K17" s="11"/>
      <c r="L17" s="14">
        <v>22</v>
      </c>
      <c r="M17" s="5"/>
      <c r="N17" s="10">
        <v>170</v>
      </c>
      <c r="O17" s="11"/>
    </row>
    <row r="18" spans="1:15" ht="15">
      <c r="A18" s="36">
        <v>562.39</v>
      </c>
      <c r="B18" s="37" t="s">
        <v>20</v>
      </c>
      <c r="C18" s="11">
        <v>76175</v>
      </c>
      <c r="D18" s="10">
        <f t="shared" si="0"/>
        <v>76175</v>
      </c>
      <c r="E18" s="11"/>
      <c r="F18" s="5"/>
      <c r="G18" s="5">
        <v>50891</v>
      </c>
      <c r="H18" s="5">
        <v>5810</v>
      </c>
      <c r="I18" s="6">
        <v>19474</v>
      </c>
      <c r="J18" s="12"/>
      <c r="K18" s="11"/>
      <c r="L18" s="14"/>
      <c r="M18" s="5"/>
      <c r="N18" s="10"/>
      <c r="O18" s="11"/>
    </row>
    <row r="19" spans="1:15" ht="15">
      <c r="A19" s="36">
        <v>562.41</v>
      </c>
      <c r="B19" s="37" t="s">
        <v>21</v>
      </c>
      <c r="C19" s="11"/>
      <c r="D19" s="10">
        <f t="shared" si="0"/>
        <v>0</v>
      </c>
      <c r="E19" s="11"/>
      <c r="F19" s="5"/>
      <c r="G19" s="5"/>
      <c r="H19" s="5"/>
      <c r="I19" s="6"/>
      <c r="J19" s="12"/>
      <c r="K19" s="11"/>
      <c r="L19" s="14"/>
      <c r="M19" s="5"/>
      <c r="N19" s="10"/>
      <c r="O19" s="11"/>
    </row>
    <row r="20" spans="1:15" ht="15">
      <c r="A20" s="36">
        <v>562.42</v>
      </c>
      <c r="B20" s="37" t="s">
        <v>22</v>
      </c>
      <c r="C20" s="11">
        <v>98</v>
      </c>
      <c r="D20" s="10">
        <f t="shared" si="0"/>
        <v>98</v>
      </c>
      <c r="E20" s="11"/>
      <c r="F20" s="5"/>
      <c r="G20" s="5">
        <v>98</v>
      </c>
      <c r="H20" s="5"/>
      <c r="I20" s="6"/>
      <c r="J20" s="12"/>
      <c r="K20" s="11"/>
      <c r="L20" s="14"/>
      <c r="M20" s="5"/>
      <c r="N20" s="10"/>
      <c r="O20" s="11"/>
    </row>
    <row r="21" spans="1:15" ht="15">
      <c r="A21" s="36">
        <v>562.43</v>
      </c>
      <c r="B21" s="59" t="s">
        <v>63</v>
      </c>
      <c r="C21" s="11">
        <v>10496</v>
      </c>
      <c r="D21" s="10">
        <f t="shared" si="0"/>
        <v>10496</v>
      </c>
      <c r="E21" s="11"/>
      <c r="F21" s="5"/>
      <c r="G21" s="5"/>
      <c r="H21" s="5"/>
      <c r="I21" s="6"/>
      <c r="J21" s="12"/>
      <c r="K21" s="11">
        <v>10496</v>
      </c>
      <c r="L21" s="14"/>
      <c r="M21" s="5"/>
      <c r="N21" s="10"/>
      <c r="O21" s="11"/>
    </row>
    <row r="22" spans="1:15" ht="15">
      <c r="A22" s="36">
        <v>562.44</v>
      </c>
      <c r="B22" s="59" t="s">
        <v>64</v>
      </c>
      <c r="C22" s="11">
        <v>2409</v>
      </c>
      <c r="D22" s="10">
        <f t="shared" si="0"/>
        <v>2408</v>
      </c>
      <c r="E22" s="11">
        <v>1368</v>
      </c>
      <c r="F22" s="5"/>
      <c r="G22" s="5">
        <v>1040</v>
      </c>
      <c r="H22" s="5"/>
      <c r="I22" s="6"/>
      <c r="J22" s="12"/>
      <c r="K22" s="11"/>
      <c r="L22" s="14"/>
      <c r="M22" s="5"/>
      <c r="N22" s="10"/>
      <c r="O22" s="11"/>
    </row>
    <row r="23" spans="1:15" ht="15">
      <c r="A23" s="36">
        <v>562.45</v>
      </c>
      <c r="B23" s="59" t="s">
        <v>65</v>
      </c>
      <c r="C23" s="11"/>
      <c r="D23" s="10">
        <f t="shared" si="0"/>
        <v>0</v>
      </c>
      <c r="E23" s="11"/>
      <c r="F23" s="5"/>
      <c r="G23" s="5"/>
      <c r="H23" s="5"/>
      <c r="I23" s="6"/>
      <c r="J23" s="12"/>
      <c r="K23" s="11"/>
      <c r="L23" s="14"/>
      <c r="M23" s="5"/>
      <c r="N23" s="10"/>
      <c r="O23" s="11"/>
    </row>
    <row r="24" spans="1:15" ht="15">
      <c r="A24" s="36">
        <v>562.49</v>
      </c>
      <c r="B24" s="59" t="s">
        <v>54</v>
      </c>
      <c r="C24" s="11">
        <v>50816</v>
      </c>
      <c r="D24" s="10">
        <f t="shared" si="0"/>
        <v>50817</v>
      </c>
      <c r="E24" s="11"/>
      <c r="F24" s="5"/>
      <c r="G24" s="5">
        <v>16414</v>
      </c>
      <c r="H24" s="5">
        <v>2324</v>
      </c>
      <c r="I24" s="6">
        <v>2324</v>
      </c>
      <c r="J24" s="12"/>
      <c r="K24" s="11">
        <f>1779+5000+22976</f>
        <v>29755</v>
      </c>
      <c r="L24" s="14"/>
      <c r="M24" s="5"/>
      <c r="N24" s="10"/>
      <c r="O24" s="11"/>
    </row>
    <row r="25" spans="1:15" ht="15">
      <c r="A25" s="36">
        <v>562.52</v>
      </c>
      <c r="B25" s="37" t="s">
        <v>23</v>
      </c>
      <c r="C25" s="11">
        <v>97356</v>
      </c>
      <c r="D25" s="10">
        <f t="shared" si="0"/>
        <v>97356</v>
      </c>
      <c r="E25" s="11"/>
      <c r="F25" s="5"/>
      <c r="G25" s="5"/>
      <c r="H25" s="5"/>
      <c r="I25" s="6"/>
      <c r="J25" s="12">
        <v>8465</v>
      </c>
      <c r="K25" s="11"/>
      <c r="L25" s="14"/>
      <c r="M25" s="5"/>
      <c r="N25" s="10">
        <f>77345+16+1250+1250+9030</f>
        <v>88891</v>
      </c>
      <c r="O25" s="11"/>
    </row>
    <row r="26" spans="1:15" ht="15">
      <c r="A26" s="36">
        <v>562.53</v>
      </c>
      <c r="B26" s="59" t="s">
        <v>66</v>
      </c>
      <c r="C26" s="11">
        <v>106446</v>
      </c>
      <c r="D26" s="10">
        <f t="shared" si="0"/>
        <v>106446</v>
      </c>
      <c r="E26" s="11"/>
      <c r="F26" s="5"/>
      <c r="G26" s="5"/>
      <c r="H26" s="5"/>
      <c r="I26" s="6"/>
      <c r="J26" s="12">
        <v>88806</v>
      </c>
      <c r="K26" s="11"/>
      <c r="L26" s="14"/>
      <c r="M26" s="5"/>
      <c r="N26" s="10">
        <f>16790+850</f>
        <v>17640</v>
      </c>
      <c r="O26" s="11"/>
    </row>
    <row r="27" spans="1:15" ht="15">
      <c r="A27" s="36">
        <v>562.54</v>
      </c>
      <c r="B27" s="59" t="s">
        <v>67</v>
      </c>
      <c r="C27" s="11">
        <v>165681</v>
      </c>
      <c r="D27" s="10">
        <f t="shared" si="0"/>
        <v>165681</v>
      </c>
      <c r="E27" s="11"/>
      <c r="F27" s="5"/>
      <c r="G27" s="5"/>
      <c r="H27" s="5"/>
      <c r="I27" s="6"/>
      <c r="J27" s="12"/>
      <c r="K27" s="11"/>
      <c r="L27" s="14"/>
      <c r="M27" s="5"/>
      <c r="N27" s="10">
        <f>97325+636+75+67645</f>
        <v>165681</v>
      </c>
      <c r="O27" s="11"/>
    </row>
    <row r="28" spans="1:15" ht="15">
      <c r="A28" s="36">
        <v>562.55</v>
      </c>
      <c r="B28" s="37" t="s">
        <v>24</v>
      </c>
      <c r="C28" s="11">
        <v>3296</v>
      </c>
      <c r="D28" s="10">
        <f t="shared" si="0"/>
        <v>3296</v>
      </c>
      <c r="E28" s="11"/>
      <c r="F28" s="5"/>
      <c r="G28" s="5">
        <v>3296</v>
      </c>
      <c r="H28" s="5"/>
      <c r="I28" s="6"/>
      <c r="J28" s="12"/>
      <c r="K28" s="11"/>
      <c r="L28" s="14"/>
      <c r="M28" s="5"/>
      <c r="N28" s="10"/>
      <c r="O28" s="11"/>
    </row>
    <row r="29" spans="1:15" ht="15">
      <c r="A29" s="36">
        <v>562.56</v>
      </c>
      <c r="B29" s="37" t="s">
        <v>25</v>
      </c>
      <c r="C29" s="11">
        <v>170775</v>
      </c>
      <c r="D29" s="10">
        <f t="shared" si="0"/>
        <v>170775</v>
      </c>
      <c r="E29" s="11"/>
      <c r="F29" s="5"/>
      <c r="G29" s="5"/>
      <c r="H29" s="5"/>
      <c r="I29" s="6"/>
      <c r="J29" s="12"/>
      <c r="K29" s="11"/>
      <c r="L29" s="14"/>
      <c r="M29" s="5"/>
      <c r="N29" s="10">
        <f>154926+15824</f>
        <v>170750</v>
      </c>
      <c r="O29" s="11">
        <v>25</v>
      </c>
    </row>
    <row r="30" spans="1:15" ht="15">
      <c r="A30" s="36">
        <v>562.57</v>
      </c>
      <c r="B30" s="59" t="s">
        <v>68</v>
      </c>
      <c r="C30" s="11"/>
      <c r="D30" s="10">
        <f t="shared" si="0"/>
        <v>0</v>
      </c>
      <c r="E30" s="11"/>
      <c r="F30" s="5"/>
      <c r="G30" s="5"/>
      <c r="H30" s="5"/>
      <c r="I30" s="6"/>
      <c r="J30" s="12"/>
      <c r="K30" s="11"/>
      <c r="L30" s="14"/>
      <c r="M30" s="5"/>
      <c r="N30" s="10"/>
      <c r="O30" s="11"/>
    </row>
    <row r="31" spans="1:15" ht="15">
      <c r="A31" s="36">
        <v>562.58</v>
      </c>
      <c r="B31" s="59" t="s">
        <v>55</v>
      </c>
      <c r="C31" s="11">
        <v>34527</v>
      </c>
      <c r="D31" s="10">
        <f t="shared" si="0"/>
        <v>34527</v>
      </c>
      <c r="E31" s="11"/>
      <c r="F31" s="5"/>
      <c r="G31" s="5"/>
      <c r="H31" s="5"/>
      <c r="I31" s="6"/>
      <c r="J31" s="12"/>
      <c r="K31" s="11"/>
      <c r="L31" s="14"/>
      <c r="M31" s="5"/>
      <c r="N31" s="10">
        <f>28682+5845</f>
        <v>34527</v>
      </c>
      <c r="O31" s="11"/>
    </row>
    <row r="32" spans="1:15" ht="15">
      <c r="A32" s="36">
        <v>562.59</v>
      </c>
      <c r="B32" s="59" t="s">
        <v>56</v>
      </c>
      <c r="C32" s="11">
        <v>21373</v>
      </c>
      <c r="D32" s="10">
        <f t="shared" si="0"/>
        <v>21373</v>
      </c>
      <c r="E32" s="11"/>
      <c r="F32" s="6"/>
      <c r="G32" s="5"/>
      <c r="H32" s="6"/>
      <c r="I32" s="6"/>
      <c r="J32" s="12"/>
      <c r="K32" s="11"/>
      <c r="L32" s="14"/>
      <c r="M32" s="6"/>
      <c r="N32" s="81">
        <f>17919+2283+1171</f>
        <v>21373</v>
      </c>
      <c r="O32" s="11"/>
    </row>
    <row r="33" spans="1:15" ht="15">
      <c r="A33" s="36">
        <v>562.6</v>
      </c>
      <c r="B33" s="37" t="s">
        <v>26</v>
      </c>
      <c r="C33" s="11"/>
      <c r="D33" s="10">
        <f t="shared" si="0"/>
        <v>0</v>
      </c>
      <c r="E33" s="11"/>
      <c r="F33" s="5"/>
      <c r="G33" s="5"/>
      <c r="H33" s="5"/>
      <c r="I33" s="6"/>
      <c r="J33" s="12"/>
      <c r="K33" s="11"/>
      <c r="L33" s="14"/>
      <c r="M33" s="5"/>
      <c r="N33" s="10"/>
      <c r="O33" s="11"/>
    </row>
    <row r="34" spans="1:15" ht="15">
      <c r="A34" s="36">
        <v>562.71</v>
      </c>
      <c r="B34" s="37" t="s">
        <v>27</v>
      </c>
      <c r="C34" s="11">
        <v>16781</v>
      </c>
      <c r="D34" s="10">
        <f t="shared" si="0"/>
        <v>16781</v>
      </c>
      <c r="E34" s="11"/>
      <c r="F34" s="5"/>
      <c r="G34" s="5"/>
      <c r="H34" s="5"/>
      <c r="I34" s="6"/>
      <c r="J34" s="12"/>
      <c r="K34" s="11"/>
      <c r="L34" s="14"/>
      <c r="M34" s="5"/>
      <c r="N34" s="10">
        <v>16781</v>
      </c>
      <c r="O34" s="11"/>
    </row>
    <row r="35" spans="1:15" ht="15">
      <c r="A35" s="36">
        <v>562.72</v>
      </c>
      <c r="B35" s="37" t="s">
        <v>28</v>
      </c>
      <c r="C35" s="11"/>
      <c r="D35" s="10">
        <f t="shared" si="0"/>
        <v>0</v>
      </c>
      <c r="E35" s="11"/>
      <c r="F35" s="5"/>
      <c r="G35" s="5"/>
      <c r="H35" s="5"/>
      <c r="I35" s="6"/>
      <c r="J35" s="12"/>
      <c r="K35" s="11"/>
      <c r="L35" s="14"/>
      <c r="M35" s="5"/>
      <c r="N35" s="10"/>
      <c r="O35" s="11"/>
    </row>
    <row r="36" spans="1:15" ht="15">
      <c r="A36" s="36">
        <v>562.73</v>
      </c>
      <c r="B36" s="37" t="s">
        <v>29</v>
      </c>
      <c r="C36" s="11"/>
      <c r="D36" s="10">
        <f t="shared" si="0"/>
        <v>0</v>
      </c>
      <c r="E36" s="11"/>
      <c r="F36" s="5"/>
      <c r="G36" s="5"/>
      <c r="H36" s="5"/>
      <c r="I36" s="6"/>
      <c r="J36" s="12"/>
      <c r="K36" s="11"/>
      <c r="L36" s="14"/>
      <c r="M36" s="5"/>
      <c r="N36" s="10"/>
      <c r="O36" s="11"/>
    </row>
    <row r="37" spans="1:15" ht="15">
      <c r="A37" s="36">
        <v>562.74</v>
      </c>
      <c r="B37" s="59" t="s">
        <v>57</v>
      </c>
      <c r="C37" s="11"/>
      <c r="D37" s="10">
        <f t="shared" si="0"/>
        <v>0</v>
      </c>
      <c r="E37" s="11"/>
      <c r="F37" s="5"/>
      <c r="G37" s="5"/>
      <c r="H37" s="5"/>
      <c r="I37" s="6"/>
      <c r="J37" s="12"/>
      <c r="K37" s="11"/>
      <c r="L37" s="14"/>
      <c r="M37" s="5"/>
      <c r="N37" s="10"/>
      <c r="O37" s="11"/>
    </row>
    <row r="38" spans="1:15" ht="15">
      <c r="A38" s="36">
        <v>562.78</v>
      </c>
      <c r="B38" s="37" t="s">
        <v>30</v>
      </c>
      <c r="C38" s="11"/>
      <c r="D38" s="10">
        <f t="shared" si="0"/>
        <v>0</v>
      </c>
      <c r="E38" s="11"/>
      <c r="F38" s="5"/>
      <c r="G38" s="5"/>
      <c r="H38" s="5"/>
      <c r="I38" s="6"/>
      <c r="J38" s="12"/>
      <c r="K38" s="11"/>
      <c r="L38" s="14"/>
      <c r="M38" s="5"/>
      <c r="N38" s="10"/>
      <c r="O38" s="11"/>
    </row>
    <row r="39" spans="1:15" ht="15">
      <c r="A39" s="36">
        <v>562.79</v>
      </c>
      <c r="B39" s="37" t="s">
        <v>31</v>
      </c>
      <c r="C39" s="11"/>
      <c r="D39" s="10">
        <f t="shared" si="0"/>
        <v>0</v>
      </c>
      <c r="E39" s="11"/>
      <c r="F39" s="5"/>
      <c r="G39" s="5"/>
      <c r="H39" s="5"/>
      <c r="I39" s="6"/>
      <c r="J39" s="12"/>
      <c r="K39" s="11"/>
      <c r="L39" s="14"/>
      <c r="M39" s="5"/>
      <c r="N39" s="10"/>
      <c r="O39" s="11"/>
    </row>
    <row r="40" spans="1:15" ht="15">
      <c r="A40" s="36">
        <v>562.8</v>
      </c>
      <c r="B40" s="37" t="s">
        <v>32</v>
      </c>
      <c r="C40" s="11">
        <v>47367</v>
      </c>
      <c r="D40" s="10">
        <f t="shared" si="0"/>
        <v>47367</v>
      </c>
      <c r="E40" s="11"/>
      <c r="F40" s="5"/>
      <c r="G40" s="5"/>
      <c r="H40" s="5">
        <v>24924</v>
      </c>
      <c r="I40" s="6">
        <v>15106</v>
      </c>
      <c r="J40" s="12"/>
      <c r="K40" s="11">
        <f>313+7024</f>
        <v>7337</v>
      </c>
      <c r="L40" s="14"/>
      <c r="M40" s="5"/>
      <c r="N40" s="10"/>
      <c r="O40" s="11"/>
    </row>
    <row r="41" spans="1:15" ht="15">
      <c r="A41" s="36">
        <v>562.88</v>
      </c>
      <c r="B41" s="59" t="s">
        <v>58</v>
      </c>
      <c r="C41" s="11">
        <v>58138</v>
      </c>
      <c r="D41" s="10">
        <f t="shared" si="0"/>
        <v>58138</v>
      </c>
      <c r="E41" s="11"/>
      <c r="F41" s="5"/>
      <c r="G41" s="5"/>
      <c r="H41" s="5"/>
      <c r="I41" s="6"/>
      <c r="J41" s="12"/>
      <c r="K41" s="11">
        <v>58138</v>
      </c>
      <c r="L41" s="14"/>
      <c r="M41" s="5"/>
      <c r="N41" s="10"/>
      <c r="O41" s="11"/>
    </row>
    <row r="42" spans="1:15" ht="15">
      <c r="A42" s="36">
        <v>562.9</v>
      </c>
      <c r="B42" s="37" t="s">
        <v>33</v>
      </c>
      <c r="C42" s="11">
        <v>22687</v>
      </c>
      <c r="D42" s="10">
        <f t="shared" si="0"/>
        <v>22688</v>
      </c>
      <c r="E42" s="11"/>
      <c r="F42" s="5"/>
      <c r="G42" s="5"/>
      <c r="H42" s="5"/>
      <c r="I42" s="6"/>
      <c r="J42" s="12"/>
      <c r="K42" s="11"/>
      <c r="L42" s="14">
        <f>20124+1191+1373</f>
        <v>22688</v>
      </c>
      <c r="M42" s="5"/>
      <c r="N42" s="10"/>
      <c r="O42" s="11"/>
    </row>
    <row r="43" spans="1:15" ht="15">
      <c r="A43" s="38">
        <v>562.99</v>
      </c>
      <c r="B43" s="30" t="s">
        <v>34</v>
      </c>
      <c r="C43" s="15"/>
      <c r="D43" s="18">
        <f t="shared" si="0"/>
        <v>0</v>
      </c>
      <c r="E43" s="15"/>
      <c r="F43" s="8"/>
      <c r="G43" s="8"/>
      <c r="H43" s="8"/>
      <c r="I43" s="17"/>
      <c r="J43" s="16"/>
      <c r="K43" s="15"/>
      <c r="L43" s="18"/>
      <c r="M43" s="8"/>
      <c r="N43" s="82"/>
      <c r="O43" s="15"/>
    </row>
    <row r="44" spans="1:15" ht="15">
      <c r="A44" s="61" t="s">
        <v>76</v>
      </c>
      <c r="B44" s="62" t="s">
        <v>35</v>
      </c>
      <c r="C44" s="65">
        <f>SUM(C5:C43)</f>
        <v>1268497</v>
      </c>
      <c r="D44" s="64">
        <f>SUM(E44:O44)</f>
        <v>1268501</v>
      </c>
      <c r="E44" s="65">
        <f aca="true" t="shared" si="1" ref="E44:O44">SUM(E5:E43)</f>
        <v>1368</v>
      </c>
      <c r="F44" s="63">
        <f t="shared" si="1"/>
        <v>46250</v>
      </c>
      <c r="G44" s="63">
        <f t="shared" si="1"/>
        <v>82120</v>
      </c>
      <c r="H44" s="63">
        <f t="shared" si="1"/>
        <v>33058</v>
      </c>
      <c r="I44" s="63">
        <f t="shared" si="1"/>
        <v>83153</v>
      </c>
      <c r="J44" s="66">
        <f t="shared" si="1"/>
        <v>102271</v>
      </c>
      <c r="K44" s="65">
        <f t="shared" si="1"/>
        <v>173572</v>
      </c>
      <c r="L44" s="67">
        <f t="shared" si="1"/>
        <v>29037</v>
      </c>
      <c r="M44" s="63">
        <f t="shared" si="1"/>
        <v>363409</v>
      </c>
      <c r="N44" s="64">
        <f t="shared" si="1"/>
        <v>545534</v>
      </c>
      <c r="O44" s="65">
        <f t="shared" si="1"/>
        <v>-191271</v>
      </c>
    </row>
    <row r="45" spans="1:15" ht="15">
      <c r="A45" s="36">
        <v>523</v>
      </c>
      <c r="B45" s="37" t="s">
        <v>36</v>
      </c>
      <c r="C45" s="11"/>
      <c r="D45" s="99">
        <f>SUM(E45:O45)</f>
        <v>0</v>
      </c>
      <c r="E45" s="11"/>
      <c r="F45" s="5"/>
      <c r="G45" s="5"/>
      <c r="H45" s="5"/>
      <c r="I45" s="6"/>
      <c r="J45" s="12"/>
      <c r="K45" s="11"/>
      <c r="L45" s="14"/>
      <c r="M45" s="5"/>
      <c r="N45" s="10"/>
      <c r="O45" s="11"/>
    </row>
    <row r="46" spans="1:15" ht="15">
      <c r="A46" s="36">
        <v>526</v>
      </c>
      <c r="B46" s="37" t="s">
        <v>37</v>
      </c>
      <c r="C46" s="11"/>
      <c r="D46" s="10">
        <f aca="true" t="shared" si="2" ref="D46:D55">SUM(E46:O46)</f>
        <v>0</v>
      </c>
      <c r="E46" s="11"/>
      <c r="F46" s="5"/>
      <c r="G46" s="5"/>
      <c r="H46" s="5"/>
      <c r="I46" s="6"/>
      <c r="J46" s="12"/>
      <c r="K46" s="11"/>
      <c r="L46" s="14"/>
      <c r="M46" s="5"/>
      <c r="N46" s="10"/>
      <c r="O46" s="11"/>
    </row>
    <row r="47" spans="1:15" ht="15">
      <c r="A47" s="36">
        <v>527.7</v>
      </c>
      <c r="B47" s="37" t="s">
        <v>38</v>
      </c>
      <c r="C47" s="11"/>
      <c r="D47" s="10">
        <f t="shared" si="2"/>
        <v>0</v>
      </c>
      <c r="E47" s="11"/>
      <c r="F47" s="5"/>
      <c r="G47" s="5"/>
      <c r="H47" s="5"/>
      <c r="I47" s="6"/>
      <c r="J47" s="12"/>
      <c r="K47" s="11"/>
      <c r="L47" s="14"/>
      <c r="M47" s="5"/>
      <c r="N47" s="10"/>
      <c r="O47" s="11"/>
    </row>
    <row r="48" spans="1:15" ht="15">
      <c r="A48" s="36">
        <v>551.2</v>
      </c>
      <c r="B48" s="37" t="s">
        <v>39</v>
      </c>
      <c r="C48" s="11"/>
      <c r="D48" s="10">
        <f t="shared" si="2"/>
        <v>0</v>
      </c>
      <c r="E48" s="11"/>
      <c r="F48" s="5"/>
      <c r="G48" s="5"/>
      <c r="H48" s="5"/>
      <c r="I48" s="6"/>
      <c r="J48" s="12"/>
      <c r="K48" s="11"/>
      <c r="L48" s="14"/>
      <c r="M48" s="5"/>
      <c r="N48" s="10"/>
      <c r="O48" s="11"/>
    </row>
    <row r="49" spans="1:15" ht="15">
      <c r="A49" s="36">
        <v>554</v>
      </c>
      <c r="B49" s="59" t="s">
        <v>69</v>
      </c>
      <c r="C49" s="11"/>
      <c r="D49" s="10">
        <f t="shared" si="2"/>
        <v>0</v>
      </c>
      <c r="E49" s="11"/>
      <c r="F49" s="5"/>
      <c r="G49" s="5"/>
      <c r="H49" s="5"/>
      <c r="I49" s="6"/>
      <c r="J49" s="12"/>
      <c r="K49" s="11"/>
      <c r="L49" s="14"/>
      <c r="M49" s="5"/>
      <c r="N49" s="10"/>
      <c r="O49" s="11"/>
    </row>
    <row r="50" spans="1:15" ht="15">
      <c r="A50" s="36">
        <v>555</v>
      </c>
      <c r="B50" s="37" t="s">
        <v>40</v>
      </c>
      <c r="C50" s="11"/>
      <c r="D50" s="10">
        <f t="shared" si="2"/>
        <v>0</v>
      </c>
      <c r="E50" s="11"/>
      <c r="F50" s="5"/>
      <c r="G50" s="5"/>
      <c r="H50" s="5"/>
      <c r="I50" s="6"/>
      <c r="J50" s="12"/>
      <c r="K50" s="11"/>
      <c r="L50" s="14"/>
      <c r="M50" s="5"/>
      <c r="N50" s="10"/>
      <c r="O50" s="11"/>
    </row>
    <row r="51" spans="1:15" ht="15">
      <c r="A51" s="36">
        <v>563</v>
      </c>
      <c r="B51" s="37" t="s">
        <v>41</v>
      </c>
      <c r="C51" s="11"/>
      <c r="D51" s="10">
        <f t="shared" si="2"/>
        <v>0</v>
      </c>
      <c r="E51" s="11"/>
      <c r="F51" s="5"/>
      <c r="G51" s="5"/>
      <c r="H51" s="5"/>
      <c r="I51" s="6"/>
      <c r="J51" s="12"/>
      <c r="K51" s="11"/>
      <c r="L51" s="14"/>
      <c r="M51" s="5"/>
      <c r="N51" s="10"/>
      <c r="O51" s="11"/>
    </row>
    <row r="52" spans="1:15" ht="15">
      <c r="A52" s="36">
        <v>564</v>
      </c>
      <c r="B52" s="37" t="s">
        <v>42</v>
      </c>
      <c r="C52" s="11"/>
      <c r="D52" s="10">
        <f t="shared" si="2"/>
        <v>0</v>
      </c>
      <c r="E52" s="11"/>
      <c r="F52" s="5"/>
      <c r="G52" s="5"/>
      <c r="H52" s="5"/>
      <c r="I52" s="6"/>
      <c r="J52" s="12"/>
      <c r="K52" s="11"/>
      <c r="L52" s="14"/>
      <c r="M52" s="5"/>
      <c r="N52" s="10"/>
      <c r="O52" s="11"/>
    </row>
    <row r="53" spans="1:15" ht="15">
      <c r="A53" s="36">
        <v>566</v>
      </c>
      <c r="B53" s="37" t="s">
        <v>43</v>
      </c>
      <c r="C53" s="11"/>
      <c r="D53" s="10">
        <f t="shared" si="2"/>
        <v>0</v>
      </c>
      <c r="E53" s="11"/>
      <c r="F53" s="5"/>
      <c r="G53" s="5"/>
      <c r="H53" s="5"/>
      <c r="I53" s="6"/>
      <c r="J53" s="12"/>
      <c r="K53" s="11"/>
      <c r="L53" s="14"/>
      <c r="M53" s="5"/>
      <c r="N53" s="10"/>
      <c r="O53" s="11"/>
    </row>
    <row r="54" spans="1:15" ht="15">
      <c r="A54" s="36">
        <v>568</v>
      </c>
      <c r="B54" s="37" t="s">
        <v>44</v>
      </c>
      <c r="C54" s="11"/>
      <c r="D54" s="14">
        <f t="shared" si="2"/>
        <v>0</v>
      </c>
      <c r="E54" s="11"/>
      <c r="F54" s="5"/>
      <c r="G54" s="5"/>
      <c r="H54" s="5"/>
      <c r="I54" s="6"/>
      <c r="J54" s="12"/>
      <c r="K54" s="11"/>
      <c r="L54" s="14"/>
      <c r="M54" s="5"/>
      <c r="N54" s="10"/>
      <c r="O54" s="11"/>
    </row>
    <row r="55" spans="1:15" ht="15">
      <c r="A55" s="38">
        <v>500</v>
      </c>
      <c r="B55" s="30" t="s">
        <v>83</v>
      </c>
      <c r="C55" s="15"/>
      <c r="D55" s="18">
        <f t="shared" si="2"/>
        <v>0</v>
      </c>
      <c r="E55" s="15"/>
      <c r="F55" s="8"/>
      <c r="G55" s="8"/>
      <c r="H55" s="8"/>
      <c r="I55" s="17"/>
      <c r="J55" s="16"/>
      <c r="K55" s="15"/>
      <c r="L55" s="18"/>
      <c r="M55" s="8"/>
      <c r="N55" s="82"/>
      <c r="O55" s="15"/>
    </row>
    <row r="56" spans="1:15" ht="15.75" thickBot="1">
      <c r="A56" s="69"/>
      <c r="B56" s="70" t="s">
        <v>47</v>
      </c>
      <c r="C56" s="73">
        <f>SUM(C44:C55)</f>
        <v>1268497</v>
      </c>
      <c r="D56" s="72">
        <f>SUM(E56:O56)</f>
        <v>1268501</v>
      </c>
      <c r="E56" s="73">
        <f aca="true" t="shared" si="3" ref="E56:O56">SUM(E44:E55)</f>
        <v>1368</v>
      </c>
      <c r="F56" s="71">
        <f t="shared" si="3"/>
        <v>46250</v>
      </c>
      <c r="G56" s="71">
        <f t="shared" si="3"/>
        <v>82120</v>
      </c>
      <c r="H56" s="71">
        <f t="shared" si="3"/>
        <v>33058</v>
      </c>
      <c r="I56" s="74">
        <f t="shared" si="3"/>
        <v>83153</v>
      </c>
      <c r="J56" s="75">
        <f t="shared" si="3"/>
        <v>102271</v>
      </c>
      <c r="K56" s="73">
        <f t="shared" si="3"/>
        <v>173572</v>
      </c>
      <c r="L56" s="76">
        <f t="shared" si="3"/>
        <v>29037</v>
      </c>
      <c r="M56" s="71">
        <f t="shared" si="3"/>
        <v>363409</v>
      </c>
      <c r="N56" s="83">
        <f t="shared" si="3"/>
        <v>545534</v>
      </c>
      <c r="O56" s="73">
        <f t="shared" si="3"/>
        <v>-191271</v>
      </c>
    </row>
    <row r="57" ht="15.75" thickTop="1"/>
    <row r="58" ht="15.75" thickBot="1"/>
    <row r="59" spans="2:4" ht="15.75" thickBot="1">
      <c r="B59" s="39" t="s">
        <v>75</v>
      </c>
      <c r="C59" s="40"/>
      <c r="D59" s="41"/>
    </row>
    <row r="60" spans="2:4" ht="15.75" thickTop="1">
      <c r="B60" s="77"/>
      <c r="C60" s="78" t="s">
        <v>49</v>
      </c>
      <c r="D60" s="79" t="s">
        <v>45</v>
      </c>
    </row>
    <row r="61" spans="2:4" ht="15">
      <c r="B61" s="92" t="s">
        <v>74</v>
      </c>
      <c r="C61" s="42"/>
      <c r="D61" s="43"/>
    </row>
    <row r="62" spans="2:4" ht="15">
      <c r="B62" s="24" t="s">
        <v>1</v>
      </c>
      <c r="C62" s="44">
        <f>E56</f>
        <v>1368</v>
      </c>
      <c r="D62" s="45">
        <f>E56/D56</f>
        <v>0.001078438251132636</v>
      </c>
    </row>
    <row r="63" spans="2:4" ht="15">
      <c r="B63" s="24" t="s">
        <v>2</v>
      </c>
      <c r="C63" s="46">
        <f>F56</f>
        <v>46250</v>
      </c>
      <c r="D63" s="45">
        <f>F56/D56</f>
        <v>0.03646035754012019</v>
      </c>
    </row>
    <row r="64" spans="2:4" ht="15">
      <c r="B64" s="24" t="s">
        <v>3</v>
      </c>
      <c r="C64" s="46">
        <f>G56</f>
        <v>82120</v>
      </c>
      <c r="D64" s="45">
        <f>G56/D56</f>
        <v>0.06473782835015503</v>
      </c>
    </row>
    <row r="65" spans="2:4" ht="15">
      <c r="B65" s="24" t="s">
        <v>4</v>
      </c>
      <c r="C65" s="46">
        <f>H56</f>
        <v>33058</v>
      </c>
      <c r="D65" s="45">
        <f>H56/D56</f>
        <v>0.02606068107159553</v>
      </c>
    </row>
    <row r="66" spans="2:4" ht="15">
      <c r="B66" s="24" t="s">
        <v>5</v>
      </c>
      <c r="C66" s="46">
        <f>I56</f>
        <v>83153</v>
      </c>
      <c r="D66" s="45">
        <f>I56/D56</f>
        <v>0.06555217536288896</v>
      </c>
    </row>
    <row r="67" spans="2:4" ht="15">
      <c r="B67" s="53" t="s">
        <v>46</v>
      </c>
      <c r="C67" s="47">
        <f>J56</f>
        <v>102271</v>
      </c>
      <c r="D67" s="48">
        <f>J56/D56</f>
        <v>0.08062350758887853</v>
      </c>
    </row>
    <row r="68" spans="2:4" ht="15.75" thickBot="1">
      <c r="B68" s="91" t="s">
        <v>79</v>
      </c>
      <c r="C68" s="49">
        <f>SUM(C62:C67)</f>
        <v>348220</v>
      </c>
      <c r="D68" s="50">
        <f>SUM(D62:D67)</f>
        <v>0.2745129881647709</v>
      </c>
    </row>
    <row r="69" spans="2:4" ht="15">
      <c r="B69" s="93" t="s">
        <v>73</v>
      </c>
      <c r="C69" s="27"/>
      <c r="D69" s="28"/>
    </row>
    <row r="70" spans="2:4" ht="15">
      <c r="B70" s="22" t="s">
        <v>7</v>
      </c>
      <c r="C70" s="21">
        <f>K56</f>
        <v>173572</v>
      </c>
      <c r="D70" s="23">
        <f>K56/D56</f>
        <v>0.13683237143683766</v>
      </c>
    </row>
    <row r="71" spans="2:4" ht="15">
      <c r="B71" s="54" t="s">
        <v>8</v>
      </c>
      <c r="C71" s="25">
        <f>L56</f>
        <v>29037</v>
      </c>
      <c r="D71" s="26">
        <f>L56/D56</f>
        <v>0.022890797878756107</v>
      </c>
    </row>
    <row r="72" spans="2:4" ht="15.75" thickBot="1">
      <c r="B72" s="91" t="s">
        <v>80</v>
      </c>
      <c r="C72" s="49">
        <f>SUM(C70:C71)</f>
        <v>202609</v>
      </c>
      <c r="D72" s="50">
        <f>SUM(D70:D71)</f>
        <v>0.15972316931559377</v>
      </c>
    </row>
    <row r="73" spans="2:4" ht="15">
      <c r="B73" s="93" t="s">
        <v>72</v>
      </c>
      <c r="C73" s="51"/>
      <c r="D73" s="52"/>
    </row>
    <row r="74" spans="2:4" ht="15">
      <c r="B74" s="22" t="s">
        <v>70</v>
      </c>
      <c r="C74" s="21">
        <f>M56</f>
        <v>363409</v>
      </c>
      <c r="D74" s="23">
        <f>M56/D56</f>
        <v>0.2864869637469738</v>
      </c>
    </row>
    <row r="75" spans="2:4" ht="15">
      <c r="B75" s="22" t="s">
        <v>9</v>
      </c>
      <c r="C75" s="21">
        <f>N56</f>
        <v>545534</v>
      </c>
      <c r="D75" s="23">
        <f>N56/D56</f>
        <v>0.43006193924955516</v>
      </c>
    </row>
    <row r="76" spans="2:4" ht="15">
      <c r="B76" s="97" t="s">
        <v>50</v>
      </c>
      <c r="C76" s="25">
        <f>O56</f>
        <v>-191271</v>
      </c>
      <c r="D76" s="26">
        <f>O56/D56</f>
        <v>-0.1507850604768936</v>
      </c>
    </row>
    <row r="77" spans="2:4" ht="15.75" thickBot="1">
      <c r="B77" s="91" t="s">
        <v>81</v>
      </c>
      <c r="C77" s="49">
        <f>SUM(C74:C76)</f>
        <v>717672</v>
      </c>
      <c r="D77" s="50">
        <f>SUM(D74:D76)</f>
        <v>0.5657638425196354</v>
      </c>
    </row>
    <row r="78" spans="2:4" ht="15.75" thickBot="1">
      <c r="B78" s="94" t="s">
        <v>47</v>
      </c>
      <c r="C78" s="95">
        <f>C68+C72+C77</f>
        <v>1268501</v>
      </c>
      <c r="D78" s="96">
        <f>D68+D72+D77</f>
        <v>1</v>
      </c>
    </row>
    <row r="86" ht="15">
      <c r="O86" s="55"/>
    </row>
    <row r="87" ht="15">
      <c r="O87" s="55"/>
    </row>
    <row r="88" ht="15">
      <c r="O88" s="55"/>
    </row>
  </sheetData>
  <sheetProtection/>
  <mergeCells count="3">
    <mergeCell ref="E3:J3"/>
    <mergeCell ref="K3:L3"/>
    <mergeCell ref="M3:N3"/>
  </mergeCells>
  <conditionalFormatting sqref="A5:O53 C55:O55">
    <cfRule type="expression" priority="4" dxfId="0">
      <formula>ROW()=EVEN(ROW())</formula>
    </cfRule>
  </conditionalFormatting>
  <conditionalFormatting sqref="C54:O54">
    <cfRule type="expression" priority="3" dxfId="0">
      <formula>ROW()=EVEN(ROW())</formula>
    </cfRule>
  </conditionalFormatting>
  <conditionalFormatting sqref="A55:B55">
    <cfRule type="expression" priority="2" dxfId="0">
      <formula>ROW()=EVEN(ROW())</formula>
    </cfRule>
  </conditionalFormatting>
  <conditionalFormatting sqref="A54:B54">
    <cfRule type="expression" priority="1" dxfId="0">
      <formula>ROW()=EVEN(ROW())</formula>
    </cfRule>
  </conditionalFormatting>
  <printOptions horizontalCentered="1"/>
  <pageMargins left="0" right="0" top="1.1" bottom="0.5" header="0.3" footer="0.3"/>
  <pageSetup fitToHeight="2" horizontalDpi="600" verticalDpi="600" orientation="landscape" scale="65" r:id="rId4"/>
  <headerFooter>
    <oddHeader>&amp;C&amp;"-,Bold"&amp;20Funding by Expenditure Code and Revenue Source&amp;"-,Regular"&amp;11
&amp;"-,Bold"&amp;20 2013&amp;"-,Regular"&amp;11
&amp;"-,Bold"&amp;20KITTITAS</oddHeader>
    <oddFooter>&amp;CPage &amp;P&amp;RSOURCE:  BARS A Reports
Compiled by DOH</oddFooter>
  </headerFooter>
  <rowBreaks count="1" manualBreakCount="1">
    <brk id="44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State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Local Health Jurisdiction Funding Report</dc:title>
  <dc:subject>Funding of Local Health Jurisdictions</dc:subject>
  <dc:creator>Rogers, Tom / FS (DOH)/Charles Messer</dc:creator>
  <cp:keywords>BARS, LHJ Federal funding, LHJ State funding, LHJ Local Funding, Local Health Jurisdictions</cp:keywords>
  <dc:description/>
  <cp:lastModifiedBy>I'm not Evelynn</cp:lastModifiedBy>
  <cp:lastPrinted>2014-07-09T19:24:40Z</cp:lastPrinted>
  <dcterms:created xsi:type="dcterms:W3CDTF">2014-05-09T19:53:21Z</dcterms:created>
  <dcterms:modified xsi:type="dcterms:W3CDTF">2014-07-09T21:20:50Z</dcterms:modified>
  <cp:category>Washington State</cp:category>
  <cp:version/>
  <cp:contentType/>
  <cp:contentStatus/>
</cp:coreProperties>
</file>