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Klickitat Pgs 38-39" sheetId="1" r:id="rId1"/>
  </sheets>
  <definedNames>
    <definedName name="_xlnm.Print_Area" localSheetId="0">'Klickitat Pgs 38-39'!$A$1:$O$88</definedName>
    <definedName name="_xlnm.Print_Titles" localSheetId="0">'Klickitat Pgs 38-39'!$1:$4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<sst xmlns="http://schemas.openxmlformats.org/spreadsheetml/2006/main" count="95" uniqueCount="87">
  <si>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</si>
  <si>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</si>
  <si>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</si>
  <si>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</si>
  <si>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</si>
  <si>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</si>
  <si>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</si>
  <si>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</si>
  <si>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</si>
  <si>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</si>
  <si>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</si>
  <si>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</si>
  <si>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</si>
  <si>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</si>
  <si>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</si>
  <si>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</si>
  <si>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</si>
  <si>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</si>
  <si>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</si>
  <si>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</si>
  <si>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</si>
  <si>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</si>
  <si>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</si>
  <si>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</si>
  <si>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</si>
  <si>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</si>
  <si>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</si>
  <si>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</si>
  <si>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</si>
  <si>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</si>
  <si>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</si>
  <si>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</si>
  <si>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</si>
  <si>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</si>
  <si>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</si>
  <si>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</si>
  <si>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</si>
  <si>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</si>
  <si>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</si>
  <si>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</si>
  <si>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</si>
  <si>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</si>
  <si>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</si>
  <si>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</si>
  <si>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</si>
  <si>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</si>
  <si>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</si>
  <si>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</si>
  <si>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</si>
  <si>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</si>
  <si>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</si>
  <si>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</si>
  <si>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</si>
  <si>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</si>
  <si>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</si>
  <si>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</si>
  <si>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</si>
  <si>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</si>
  <si>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</si>
  <si>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</si>
  <si>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</si>
  <si>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</si>
  <si>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</si>
  <si>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</si>
  <si>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</si>
  <si>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</si>
  <si>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</si>
  <si>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</si>
  <si>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</si>
  <si>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</si>
  <si>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</si>
  <si>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</si>
  <si>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</si>
  <si>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</si>
  <si>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</si>
  <si>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</si>
  <si>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</si>
  <si>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</si>
  <si>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</si>
  <si>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</si>
  <si>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</si>
  <si>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</si>
  <si>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</si>
  <si>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</si>
  <si>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Basis of Accounting: Cash or Accrual</t>
  </si>
  <si>
    <t>MVET Replacement Funds (336.04.23)</t>
  </si>
  <si>
    <t>County Public Health Assistance (336.04.24)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</si>
</sst>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('Klickitat Pgs 38-39'!$B$61,'Klickitat Pgs 38-39'!$B$69,'Klickitat Pgs 38-39'!$B$74:$B$76)</c:f>
              <c:strCache/>
            </c:strRef>
          </c:cat>
          <c:val>
            <c:numRef>
              <c:f>('Klickitat Pgs 38-39'!$C$68,'Klickitat Pgs 38-39'!$C$72,'Klickitat Pgs 38-39'!$C$74:$C$76)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20700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12.3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84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85</v>
      </c>
      <c r="G4" s="100" t="s">
        <v>12</v>
      </c>
      <c r="H4" s="100" t="s">
        <v>48</v>
      </c>
      <c r="I4" s="90" t="s">
        <v>86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539061</v>
      </c>
      <c r="D5" s="10">
        <f>SUM(E5:O5)</f>
        <v>401215</v>
      </c>
      <c r="E5" s="13">
        <v>0</v>
      </c>
      <c r="F5" s="7">
        <v>31201</v>
      </c>
      <c r="G5" s="7">
        <v>0</v>
      </c>
      <c r="H5" s="7">
        <v>15691</v>
      </c>
      <c r="I5" s="19">
        <f>23909+76892</f>
        <v>100801</v>
      </c>
      <c r="J5" s="34">
        <v>0</v>
      </c>
      <c r="K5" s="13">
        <v>0</v>
      </c>
      <c r="L5" s="35">
        <v>21952</v>
      </c>
      <c r="M5" s="7">
        <v>0</v>
      </c>
      <c r="N5" s="80">
        <f>228012+3558</f>
        <v>231570</v>
      </c>
      <c r="O5" s="13">
        <v>0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46456</v>
      </c>
      <c r="D7" s="10">
        <f t="shared" si="0"/>
        <v>57145</v>
      </c>
      <c r="E7" s="11"/>
      <c r="F7" s="5"/>
      <c r="G7" s="5"/>
      <c r="H7" s="5"/>
      <c r="I7" s="6"/>
      <c r="J7" s="12"/>
      <c r="K7" s="11">
        <v>35230</v>
      </c>
      <c r="L7" s="14"/>
      <c r="M7" s="5"/>
      <c r="N7" s="10">
        <v>21915</v>
      </c>
      <c r="O7" s="11"/>
    </row>
    <row r="8" spans="1:15" ht="15">
      <c r="A8" s="36">
        <v>562.24</v>
      </c>
      <c r="B8" s="37" t="s">
        <v>16</v>
      </c>
      <c r="C8" s="11">
        <v>6229</v>
      </c>
      <c r="D8" s="10">
        <f t="shared" si="0"/>
        <v>9400</v>
      </c>
      <c r="E8" s="11"/>
      <c r="F8" s="5"/>
      <c r="G8" s="5"/>
      <c r="H8" s="5"/>
      <c r="I8" s="6"/>
      <c r="J8" s="12"/>
      <c r="K8" s="11"/>
      <c r="L8" s="14">
        <v>9400</v>
      </c>
      <c r="M8" s="5"/>
      <c r="N8" s="10"/>
      <c r="O8" s="11"/>
    </row>
    <row r="9" spans="1:15" ht="15">
      <c r="A9" s="36">
        <v>562.25</v>
      </c>
      <c r="B9" s="59" t="s">
        <v>60</v>
      </c>
      <c r="C9" s="11">
        <v>4239</v>
      </c>
      <c r="D9" s="10">
        <f t="shared" si="0"/>
        <v>325</v>
      </c>
      <c r="E9" s="11"/>
      <c r="F9" s="5"/>
      <c r="G9" s="5"/>
      <c r="H9" s="5"/>
      <c r="I9" s="6"/>
      <c r="J9" s="12"/>
      <c r="K9" s="11"/>
      <c r="L9" s="14"/>
      <c r="M9" s="5"/>
      <c r="N9" s="10">
        <v>325</v>
      </c>
      <c r="O9" s="11"/>
    </row>
    <row r="10" spans="1:15" ht="15">
      <c r="A10" s="36">
        <v>562.26</v>
      </c>
      <c r="B10" s="59" t="s">
        <v>51</v>
      </c>
      <c r="C10" s="11">
        <v>104438</v>
      </c>
      <c r="D10" s="10">
        <f t="shared" si="0"/>
        <v>103429</v>
      </c>
      <c r="E10" s="11"/>
      <c r="F10" s="5"/>
      <c r="G10" s="5"/>
      <c r="H10" s="5"/>
      <c r="I10" s="6"/>
      <c r="J10" s="12"/>
      <c r="K10" s="11">
        <v>21792</v>
      </c>
      <c r="L10" s="14"/>
      <c r="M10" s="5"/>
      <c r="N10" s="10">
        <f>7107+1189+72958</f>
        <v>81254</v>
      </c>
      <c r="O10" s="11">
        <v>383</v>
      </c>
    </row>
    <row r="11" spans="1:15" ht="15">
      <c r="A11" s="36">
        <v>562.27</v>
      </c>
      <c r="B11" s="59" t="s">
        <v>52</v>
      </c>
      <c r="C11" s="11">
        <v>42287</v>
      </c>
      <c r="D11" s="10">
        <f t="shared" si="0"/>
        <v>55025</v>
      </c>
      <c r="E11" s="11">
        <v>55025</v>
      </c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110399</v>
      </c>
      <c r="D12" s="10">
        <f t="shared" si="0"/>
        <v>159869</v>
      </c>
      <c r="E12" s="11"/>
      <c r="F12" s="5"/>
      <c r="G12" s="5"/>
      <c r="H12" s="5"/>
      <c r="I12" s="6"/>
      <c r="J12" s="12"/>
      <c r="K12" s="11">
        <f>159619+150</f>
        <v>159769</v>
      </c>
      <c r="L12" s="14"/>
      <c r="M12" s="5"/>
      <c r="N12" s="10"/>
      <c r="O12" s="11">
        <v>100</v>
      </c>
    </row>
    <row r="13" spans="1:15" ht="15">
      <c r="A13" s="36">
        <v>562.29</v>
      </c>
      <c r="B13" s="59" t="s">
        <v>53</v>
      </c>
      <c r="C13" s="11">
        <v>15</v>
      </c>
      <c r="D13" s="10">
        <f t="shared" si="0"/>
        <v>0</v>
      </c>
      <c r="E13" s="11"/>
      <c r="F13" s="5"/>
      <c r="G13" s="5"/>
      <c r="H13" s="5"/>
      <c r="I13" s="6"/>
      <c r="J13" s="12"/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v>52798</v>
      </c>
      <c r="D14" s="10">
        <f t="shared" si="0"/>
        <v>20150</v>
      </c>
      <c r="E14" s="11"/>
      <c r="F14" s="5"/>
      <c r="G14" s="5"/>
      <c r="H14" s="5"/>
      <c r="I14" s="6"/>
      <c r="J14" s="12"/>
      <c r="K14" s="11">
        <f>2729+1522+874+1314+3870</f>
        <v>10309</v>
      </c>
      <c r="L14" s="14"/>
      <c r="M14" s="5"/>
      <c r="N14" s="10">
        <f>6755+628+2458</f>
        <v>9841</v>
      </c>
      <c r="O14" s="11"/>
    </row>
    <row r="15" spans="1:15" ht="15">
      <c r="A15" s="36">
        <v>562.33</v>
      </c>
      <c r="B15" s="59" t="s">
        <v>62</v>
      </c>
      <c r="C15" s="11">
        <v>7518</v>
      </c>
      <c r="D15" s="10">
        <f t="shared" si="0"/>
        <v>711</v>
      </c>
      <c r="E15" s="11"/>
      <c r="F15" s="5"/>
      <c r="G15" s="5"/>
      <c r="H15" s="5"/>
      <c r="I15" s="6"/>
      <c r="J15" s="12"/>
      <c r="K15" s="11"/>
      <c r="L15" s="14"/>
      <c r="M15" s="5"/>
      <c r="N15" s="10">
        <v>706</v>
      </c>
      <c r="O15" s="11">
        <v>5</v>
      </c>
    </row>
    <row r="16" spans="1:15" ht="15">
      <c r="A16" s="36">
        <v>562.34</v>
      </c>
      <c r="B16" s="37" t="s">
        <v>18</v>
      </c>
      <c r="C16" s="11">
        <v>18227</v>
      </c>
      <c r="D16" s="10">
        <f t="shared" si="0"/>
        <v>4778</v>
      </c>
      <c r="E16" s="11"/>
      <c r="F16" s="5"/>
      <c r="G16" s="5"/>
      <c r="H16" s="5"/>
      <c r="I16" s="6"/>
      <c r="J16" s="12"/>
      <c r="K16" s="11">
        <v>2000</v>
      </c>
      <c r="L16" s="14"/>
      <c r="M16" s="5"/>
      <c r="N16" s="10">
        <f>2593+181</f>
        <v>2774</v>
      </c>
      <c r="O16" s="11">
        <v>4</v>
      </c>
    </row>
    <row r="17" spans="1:15" ht="15">
      <c r="A17" s="36">
        <v>562.35</v>
      </c>
      <c r="B17" s="37" t="s">
        <v>19</v>
      </c>
      <c r="C17" s="11">
        <v>1949</v>
      </c>
      <c r="D17" s="10">
        <f t="shared" si="0"/>
        <v>0</v>
      </c>
      <c r="E17" s="11"/>
      <c r="F17" s="5"/>
      <c r="G17" s="5"/>
      <c r="H17" s="5"/>
      <c r="I17" s="6"/>
      <c r="J17" s="12"/>
      <c r="K17" s="11"/>
      <c r="L17" s="14"/>
      <c r="M17" s="5"/>
      <c r="N17" s="10"/>
      <c r="O17" s="11"/>
    </row>
    <row r="18" spans="1:15" ht="15">
      <c r="A18" s="36">
        <v>562.39</v>
      </c>
      <c r="B18" s="37" t="s">
        <v>20</v>
      </c>
      <c r="C18" s="11">
        <v>7764</v>
      </c>
      <c r="D18" s="10">
        <f t="shared" si="0"/>
        <v>0</v>
      </c>
      <c r="E18" s="11"/>
      <c r="F18" s="5"/>
      <c r="G18" s="5"/>
      <c r="H18" s="5"/>
      <c r="I18" s="6"/>
      <c r="J18" s="12"/>
      <c r="K18" s="11"/>
      <c r="L18" s="14"/>
      <c r="M18" s="5"/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>
        <v>64428</v>
      </c>
      <c r="D20" s="10">
        <f t="shared" si="0"/>
        <v>89978</v>
      </c>
      <c r="E20" s="11"/>
      <c r="F20" s="5"/>
      <c r="G20" s="5">
        <v>60000</v>
      </c>
      <c r="H20" s="5"/>
      <c r="I20" s="6"/>
      <c r="J20" s="12"/>
      <c r="K20" s="11">
        <f>11561+6917+11500</f>
        <v>29978</v>
      </c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852</v>
      </c>
      <c r="D22" s="10">
        <f t="shared" si="0"/>
        <v>1144</v>
      </c>
      <c r="E22" s="11">
        <v>1144</v>
      </c>
      <c r="F22" s="5"/>
      <c r="G22" s="5"/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>
        <v>6988</v>
      </c>
      <c r="D23" s="10">
        <f t="shared" si="0"/>
        <v>6988</v>
      </c>
      <c r="E23" s="11"/>
      <c r="F23" s="5"/>
      <c r="G23" s="5"/>
      <c r="H23" s="5"/>
      <c r="I23" s="6"/>
      <c r="J23" s="12"/>
      <c r="K23" s="11"/>
      <c r="L23" s="14"/>
      <c r="M23" s="5"/>
      <c r="N23" s="10">
        <v>6988</v>
      </c>
      <c r="O23" s="11"/>
    </row>
    <row r="24" spans="1:15" ht="15">
      <c r="A24" s="36">
        <v>562.49</v>
      </c>
      <c r="B24" s="59" t="s">
        <v>54</v>
      </c>
      <c r="C24" s="11">
        <v>627</v>
      </c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34465</v>
      </c>
      <c r="D25" s="10">
        <f t="shared" si="0"/>
        <v>41540</v>
      </c>
      <c r="E25" s="11"/>
      <c r="F25" s="5"/>
      <c r="G25" s="5"/>
      <c r="H25" s="5"/>
      <c r="I25" s="6"/>
      <c r="J25" s="12"/>
      <c r="K25" s="11"/>
      <c r="L25" s="14"/>
      <c r="M25" s="5"/>
      <c r="N25" s="10">
        <f>500+500+250+250+1250+38790</f>
        <v>41540</v>
      </c>
      <c r="O25" s="11"/>
    </row>
    <row r="26" spans="1:15" ht="15">
      <c r="A26" s="36">
        <v>562.53</v>
      </c>
      <c r="B26" s="59" t="s">
        <v>66</v>
      </c>
      <c r="C26" s="11">
        <v>24055</v>
      </c>
      <c r="D26" s="10">
        <f t="shared" si="0"/>
        <v>58000</v>
      </c>
      <c r="E26" s="11"/>
      <c r="F26" s="5"/>
      <c r="G26" s="5"/>
      <c r="H26" s="5"/>
      <c r="I26" s="6"/>
      <c r="J26" s="12"/>
      <c r="K26" s="11"/>
      <c r="L26" s="14"/>
      <c r="M26" s="5"/>
      <c r="N26" s="10">
        <v>58000</v>
      </c>
      <c r="O26" s="11"/>
    </row>
    <row r="27" spans="1:15" ht="15">
      <c r="A27" s="36">
        <v>562.54</v>
      </c>
      <c r="B27" s="59" t="s">
        <v>67</v>
      </c>
      <c r="C27" s="11">
        <v>43150</v>
      </c>
      <c r="D27" s="10">
        <f t="shared" si="0"/>
        <v>58490</v>
      </c>
      <c r="E27" s="11"/>
      <c r="F27" s="5"/>
      <c r="G27" s="5"/>
      <c r="H27" s="5"/>
      <c r="I27" s="6"/>
      <c r="J27" s="12"/>
      <c r="K27" s="11"/>
      <c r="L27" s="14"/>
      <c r="M27" s="5"/>
      <c r="N27" s="10">
        <f>2790+26895+28805</f>
        <v>58490</v>
      </c>
      <c r="O27" s="11"/>
    </row>
    <row r="28" spans="1:15" ht="15">
      <c r="A28" s="36">
        <v>562.55</v>
      </c>
      <c r="B28" s="37" t="s">
        <v>24</v>
      </c>
      <c r="C28" s="11">
        <v>1936</v>
      </c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30545</v>
      </c>
      <c r="D29" s="10">
        <f t="shared" si="0"/>
        <v>41150</v>
      </c>
      <c r="E29" s="11"/>
      <c r="F29" s="5"/>
      <c r="G29" s="5"/>
      <c r="H29" s="5"/>
      <c r="I29" s="6"/>
      <c r="J29" s="12"/>
      <c r="K29" s="11"/>
      <c r="L29" s="14"/>
      <c r="M29" s="5"/>
      <c r="N29" s="10">
        <v>41150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789</v>
      </c>
      <c r="D31" s="10">
        <f t="shared" si="0"/>
        <v>575</v>
      </c>
      <c r="E31" s="11"/>
      <c r="F31" s="5"/>
      <c r="G31" s="5"/>
      <c r="H31" s="5"/>
      <c r="I31" s="6"/>
      <c r="J31" s="12"/>
      <c r="K31" s="11"/>
      <c r="L31" s="14"/>
      <c r="M31" s="5"/>
      <c r="N31" s="10">
        <v>575</v>
      </c>
      <c r="O31" s="11"/>
    </row>
    <row r="32" spans="1:15" ht="15">
      <c r="A32" s="36">
        <v>562.59</v>
      </c>
      <c r="B32" s="59" t="s">
        <v>56</v>
      </c>
      <c r="C32" s="11">
        <v>339</v>
      </c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9070</v>
      </c>
      <c r="D34" s="10">
        <f t="shared" si="0"/>
        <v>6264</v>
      </c>
      <c r="E34" s="11"/>
      <c r="F34" s="5"/>
      <c r="G34" s="5"/>
      <c r="H34" s="5"/>
      <c r="I34" s="6"/>
      <c r="J34" s="12"/>
      <c r="K34" s="11"/>
      <c r="L34" s="14"/>
      <c r="M34" s="5"/>
      <c r="N34" s="10">
        <v>6264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>
        <v>237</v>
      </c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>
        <v>2356</v>
      </c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5758</v>
      </c>
      <c r="D40" s="10">
        <f t="shared" si="0"/>
        <v>0</v>
      </c>
      <c r="E40" s="11"/>
      <c r="F40" s="5"/>
      <c r="G40" s="5"/>
      <c r="H40" s="5"/>
      <c r="I40" s="6"/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20174</v>
      </c>
      <c r="D41" s="10">
        <f t="shared" si="0"/>
        <v>21117</v>
      </c>
      <c r="E41" s="11"/>
      <c r="F41" s="5"/>
      <c r="G41" s="5"/>
      <c r="H41" s="5"/>
      <c r="I41" s="6"/>
      <c r="J41" s="12"/>
      <c r="K41" s="11">
        <v>21117</v>
      </c>
      <c r="L41" s="14"/>
      <c r="M41" s="5"/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1187149</v>
      </c>
      <c r="D44" s="64">
        <f>SUM(E44:O44)</f>
        <v>1137293</v>
      </c>
      <c r="E44" s="65">
        <f aca="true" t="shared" si="1" ref="E44:O44">SUM(E5:E43)</f>
        <v>56169</v>
      </c>
      <c r="F44" s="63">
        <f t="shared" si="1"/>
        <v>31201</v>
      </c>
      <c r="G44" s="63">
        <f t="shared" si="1"/>
        <v>60000</v>
      </c>
      <c r="H44" s="63">
        <f t="shared" si="1"/>
        <v>15691</v>
      </c>
      <c r="I44" s="63">
        <f t="shared" si="1"/>
        <v>100801</v>
      </c>
      <c r="J44" s="66">
        <f t="shared" si="1"/>
        <v>0</v>
      </c>
      <c r="K44" s="65">
        <f t="shared" si="1"/>
        <v>280195</v>
      </c>
      <c r="L44" s="67">
        <f t="shared" si="1"/>
        <v>31352</v>
      </c>
      <c r="M44" s="63">
        <f t="shared" si="1"/>
        <v>0</v>
      </c>
      <c r="N44" s="64">
        <f t="shared" si="1"/>
        <v>561392</v>
      </c>
      <c r="O44" s="65">
        <f t="shared" si="1"/>
        <v>492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>
        <v>281621</v>
      </c>
      <c r="D53" s="10">
        <f t="shared" si="2"/>
        <v>281621</v>
      </c>
      <c r="E53" s="11"/>
      <c r="F53" s="5"/>
      <c r="G53" s="5"/>
      <c r="H53" s="5"/>
      <c r="I53" s="6"/>
      <c r="J53" s="12">
        <f>45437+81420+3478+33525</f>
        <v>163860</v>
      </c>
      <c r="K53" s="11"/>
      <c r="L53" s="14">
        <f>57772+59989</f>
        <v>117761</v>
      </c>
      <c r="M53" s="5"/>
      <c r="N53" s="10"/>
      <c r="O53" s="11"/>
    </row>
    <row r="54" spans="1:15" ht="15">
      <c r="A54" s="36">
        <v>568</v>
      </c>
      <c r="B54" s="37" t="s">
        <v>44</v>
      </c>
      <c r="C54" s="11">
        <v>73618</v>
      </c>
      <c r="D54" s="14">
        <f t="shared" si="2"/>
        <v>182303</v>
      </c>
      <c r="E54" s="11"/>
      <c r="F54" s="5"/>
      <c r="G54" s="5"/>
      <c r="H54" s="5"/>
      <c r="I54" s="6"/>
      <c r="J54" s="12"/>
      <c r="K54" s="11"/>
      <c r="L54" s="14"/>
      <c r="M54" s="5">
        <v>162144</v>
      </c>
      <c r="N54" s="10">
        <f>20159</f>
        <v>20159</v>
      </c>
      <c r="O54" s="11"/>
    </row>
    <row r="55" spans="1:15" ht="15">
      <c r="A55" s="38">
        <v>500</v>
      </c>
      <c r="B55" s="30" t="s">
        <v>83</v>
      </c>
      <c r="C55" s="15">
        <v>3565</v>
      </c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1545953</v>
      </c>
      <c r="D56" s="72">
        <f>SUM(E56:O56)</f>
        <v>1601217</v>
      </c>
      <c r="E56" s="73">
        <f aca="true" t="shared" si="3" ref="E56:O56">SUM(E44:E55)</f>
        <v>56169</v>
      </c>
      <c r="F56" s="71">
        <f t="shared" si="3"/>
        <v>31201</v>
      </c>
      <c r="G56" s="71">
        <f t="shared" si="3"/>
        <v>60000</v>
      </c>
      <c r="H56" s="71">
        <f t="shared" si="3"/>
        <v>15691</v>
      </c>
      <c r="I56" s="74">
        <f t="shared" si="3"/>
        <v>100801</v>
      </c>
      <c r="J56" s="75">
        <f t="shared" si="3"/>
        <v>163860</v>
      </c>
      <c r="K56" s="73">
        <f t="shared" si="3"/>
        <v>280195</v>
      </c>
      <c r="L56" s="76">
        <f t="shared" si="3"/>
        <v>149113</v>
      </c>
      <c r="M56" s="71">
        <f t="shared" si="3"/>
        <v>162144</v>
      </c>
      <c r="N56" s="83">
        <f t="shared" si="3"/>
        <v>581551</v>
      </c>
      <c r="O56" s="73">
        <f t="shared" si="3"/>
        <v>492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56169</v>
      </c>
      <c r="D62" s="45">
        <f>E56/D56</f>
        <v>0.035078943078920594</v>
      </c>
    </row>
    <row r="63" spans="2:4" ht="15">
      <c r="B63" s="24" t="s">
        <v>2</v>
      </c>
      <c r="C63" s="46">
        <f>F56</f>
        <v>31201</v>
      </c>
      <c r="D63" s="45">
        <f>F56/D56</f>
        <v>0.019485803610628665</v>
      </c>
    </row>
    <row r="64" spans="2:4" ht="15">
      <c r="B64" s="24" t="s">
        <v>3</v>
      </c>
      <c r="C64" s="46">
        <f>G56</f>
        <v>60000</v>
      </c>
      <c r="D64" s="45">
        <f>G56/D56</f>
        <v>0.03747149824164994</v>
      </c>
    </row>
    <row r="65" spans="2:4" ht="15">
      <c r="B65" s="24" t="s">
        <v>4</v>
      </c>
      <c r="C65" s="46">
        <f>H56</f>
        <v>15691</v>
      </c>
      <c r="D65" s="45">
        <f>H56/D56</f>
        <v>0.009799421315162154</v>
      </c>
    </row>
    <row r="66" spans="2:4" ht="15">
      <c r="B66" s="24" t="s">
        <v>5</v>
      </c>
      <c r="C66" s="46">
        <f>I56</f>
        <v>100801</v>
      </c>
      <c r="D66" s="45">
        <f>I56/D56</f>
        <v>0.0629527415709426</v>
      </c>
    </row>
    <row r="67" spans="2:4" ht="15">
      <c r="B67" s="53" t="s">
        <v>46</v>
      </c>
      <c r="C67" s="47">
        <f>J56</f>
        <v>163860</v>
      </c>
      <c r="D67" s="48">
        <f>J56/D56</f>
        <v>0.102334661697946</v>
      </c>
    </row>
    <row r="68" spans="2:4" ht="15.75" thickBot="1">
      <c r="B68" s="91" t="s">
        <v>79</v>
      </c>
      <c r="C68" s="49">
        <f>SUM(C62:C67)</f>
        <v>427722</v>
      </c>
      <c r="D68" s="50">
        <f>SUM(D62:D67)</f>
        <v>0.26712306951525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280195</v>
      </c>
      <c r="D70" s="23">
        <f>K56/D56</f>
        <v>0.17498877416365177</v>
      </c>
    </row>
    <row r="71" spans="2:4" ht="15">
      <c r="B71" s="54" t="s">
        <v>8</v>
      </c>
      <c r="C71" s="25">
        <f>L56</f>
        <v>149113</v>
      </c>
      <c r="D71" s="26">
        <f>L56/D56</f>
        <v>0.09312479195511913</v>
      </c>
    </row>
    <row r="72" spans="2:4" ht="15.75" thickBot="1">
      <c r="B72" s="91" t="s">
        <v>80</v>
      </c>
      <c r="C72" s="49">
        <f>SUM(C70:C71)</f>
        <v>429308</v>
      </c>
      <c r="D72" s="50">
        <f>SUM(D70:D71)</f>
        <v>0.2681135661187709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162144</v>
      </c>
      <c r="D74" s="23">
        <f>M56/D56</f>
        <v>0.1012629768482348</v>
      </c>
    </row>
    <row r="75" spans="2:4" ht="15">
      <c r="B75" s="22" t="s">
        <v>9</v>
      </c>
      <c r="C75" s="21">
        <f>N56</f>
        <v>581551</v>
      </c>
      <c r="D75" s="23">
        <f>N56/D56</f>
        <v>0.3631931212321628</v>
      </c>
    </row>
    <row r="76" spans="2:4" ht="15">
      <c r="B76" s="97" t="s">
        <v>50</v>
      </c>
      <c r="C76" s="25">
        <f>O56</f>
        <v>492</v>
      </c>
      <c r="D76" s="26">
        <f>O56/D56</f>
        <v>0.00030726628558152956</v>
      </c>
    </row>
    <row r="77" spans="2:4" ht="15.75" thickBot="1">
      <c r="B77" s="91" t="s">
        <v>81</v>
      </c>
      <c r="C77" s="49">
        <f>SUM(C74:C76)</f>
        <v>744187</v>
      </c>
      <c r="D77" s="50">
        <f>SUM(D74:D76)</f>
        <v>0.46476336436597915</v>
      </c>
    </row>
    <row r="78" spans="2:4" ht="15.75" thickBot="1">
      <c r="B78" s="94" t="s">
        <v>47</v>
      </c>
      <c r="C78" s="95">
        <f>C68+C72+C77</f>
        <v>1601217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&amp;"-,Bold"&amp;20KLICKITAT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2014-07-09T21:30:06Z</dcterms:modified>
  <cp:category>Washington State</cp:category>
  <cp:version/>
  <cp:contentType/>
  <cp:contentStatus/>
</cp:coreProperties>
</file>