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San Juan Pgs 52-53" sheetId="1" r:id="rId1"/>
  </sheets>
  <definedNames>
    <definedName name="_xlnm.Print_Area" localSheetId="0">'San Juan Pgs 52-53'!$A$1:$O$88</definedName>
    <definedName name="_xlnm.Print_Titles" localSheetId="0">'San Juan Pgs 52-53'!$1:$4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<sst xmlns="http://schemas.openxmlformats.org/spreadsheetml/2006/main" count="95" uniqueCount="87">
  <si>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</si>
  <si>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</si>
  <si>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</si>
  <si>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</si>
  <si>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</si>
  <si>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</si>
  <si>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</si>
  <si>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</si>
  <si>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</si>
  <si>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</si>
  <si>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</si>
  <si>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</si>
  <si>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</si>
  <si>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</si>
  <si>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</si>
  <si>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</si>
  <si>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</si>
  <si>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</si>
  <si>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</si>
  <si>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</si>
  <si>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</si>
  <si>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</si>
  <si>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</si>
  <si>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</si>
  <si>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</si>
  <si>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</si>
  <si>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</si>
  <si>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</si>
  <si>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</si>
  <si>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</si>
  <si>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</si>
  <si>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</si>
  <si>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</si>
  <si>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</si>
  <si>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</si>
  <si>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</si>
  <si>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</si>
  <si>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</si>
  <si>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</si>
  <si>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</si>
  <si>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</si>
  <si>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</si>
  <si>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</si>
  <si>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</si>
  <si>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</si>
  <si>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</si>
  <si>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</si>
  <si>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</si>
  <si>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</si>
  <si>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</si>
  <si>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</si>
  <si>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</si>
  <si>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</si>
  <si>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</si>
  <si>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</si>
  <si>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</si>
  <si>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</si>
  <si>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</si>
  <si>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</si>
  <si>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</si>
  <si>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</si>
  <si>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</si>
  <si>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</si>
  <si>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</si>
  <si>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</si>
  <si>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</si>
  <si>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</si>
  <si>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</si>
  <si>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</si>
  <si>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</si>
  <si>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</si>
  <si>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</si>
  <si>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</si>
  <si>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</si>
  <si>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</si>
  <si>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</si>
  <si>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</si>
  <si>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</si>
  <si>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</si>
  <si>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</si>
  <si>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</si>
  <si>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</si>
  <si>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</si>
  <si>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</si>
  <si>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</si>
  <si>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</si>
  <si>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Accrual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</si>
</sst>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('San Juan Pgs 52-53'!$B$61,'San Juan Pgs 52-53'!$B$69,'San Juan Pgs 52-53'!$B$74:$B$76)</c:f>
              <c:strCache/>
            </c:strRef>
          </c:cat>
          <c:val>
            <c:numRef>
              <c:f>('San Juan Pgs 52-53'!$C$68,'San Juan Pgs 52-53'!$C$72,'San Juan Pgs 52-53'!$C$74:$C$76)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9525</xdr:rowOff>
    </xdr:from>
    <xdr:to>
      <xdr:col>14</xdr:col>
      <xdr:colOff>676275</xdr:colOff>
      <xdr:row>87</xdr:row>
      <xdr:rowOff>57150</xdr:rowOff>
    </xdr:to>
    <xdr:graphicFrame>
      <xdr:nvGraphicFramePr>
        <xdr:cNvPr id="1" name="Chart 1"/>
        <xdr:cNvGraphicFramePr/>
      </xdr:nvGraphicFramePr>
      <xdr:xfrm>
        <a:off x="5191125" y="11772900"/>
        <a:ext cx="76866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M25" sqref="M25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16000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25.02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3" t="s">
        <v>74</v>
      </c>
      <c r="F3" s="104"/>
      <c r="G3" s="104"/>
      <c r="H3" s="104"/>
      <c r="I3" s="104"/>
      <c r="J3" s="104"/>
      <c r="K3" s="103" t="s">
        <v>73</v>
      </c>
      <c r="L3" s="104"/>
      <c r="M3" s="105" t="s">
        <v>72</v>
      </c>
      <c r="N3" s="106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250613</v>
      </c>
      <c r="D5" s="10">
        <f>SUM(E5:O5)</f>
        <v>1377358</v>
      </c>
      <c r="E5" s="13">
        <v>0</v>
      </c>
      <c r="F5" s="7">
        <v>18765</v>
      </c>
      <c r="G5" s="7">
        <v>5021</v>
      </c>
      <c r="H5" s="7">
        <v>0</v>
      </c>
      <c r="I5" s="19">
        <v>1126746</v>
      </c>
      <c r="J5" s="34">
        <v>0</v>
      </c>
      <c r="K5" s="13">
        <v>0</v>
      </c>
      <c r="L5" s="35">
        <v>0</v>
      </c>
      <c r="M5" s="7">
        <v>184771</v>
      </c>
      <c r="N5" s="80">
        <f>17909+17392+1846+4908</f>
        <v>42055</v>
      </c>
      <c r="O5" s="13">
        <v>0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176561</v>
      </c>
      <c r="D7" s="10">
        <f t="shared" si="0"/>
        <v>176201</v>
      </c>
      <c r="E7" s="11"/>
      <c r="F7" s="5"/>
      <c r="G7" s="5"/>
      <c r="H7" s="5"/>
      <c r="I7" s="6"/>
      <c r="J7" s="12"/>
      <c r="K7" s="11">
        <v>20805</v>
      </c>
      <c r="L7" s="14">
        <v>106267</v>
      </c>
      <c r="M7" s="5">
        <v>38571</v>
      </c>
      <c r="N7" s="10">
        <f>4093+6465</f>
        <v>10558</v>
      </c>
      <c r="O7" s="11"/>
    </row>
    <row r="8" spans="1:15" ht="15">
      <c r="A8" s="36">
        <v>562.24</v>
      </c>
      <c r="B8" s="37" t="s">
        <v>16</v>
      </c>
      <c r="C8" s="11">
        <v>13330</v>
      </c>
      <c r="D8" s="10">
        <f t="shared" si="0"/>
        <v>13330</v>
      </c>
      <c r="E8" s="11"/>
      <c r="F8" s="5"/>
      <c r="G8" s="5"/>
      <c r="H8" s="5"/>
      <c r="I8" s="6"/>
      <c r="J8" s="12">
        <v>10317</v>
      </c>
      <c r="K8" s="11"/>
      <c r="L8" s="14"/>
      <c r="M8" s="5">
        <v>3013</v>
      </c>
      <c r="N8" s="10"/>
      <c r="O8" s="11"/>
    </row>
    <row r="9" spans="1:15" ht="15">
      <c r="A9" s="36">
        <v>562.25</v>
      </c>
      <c r="B9" s="59" t="s">
        <v>60</v>
      </c>
      <c r="C9" s="11">
        <v>75574</v>
      </c>
      <c r="D9" s="10">
        <f t="shared" si="0"/>
        <v>75574</v>
      </c>
      <c r="E9" s="11"/>
      <c r="F9" s="5"/>
      <c r="G9" s="5"/>
      <c r="H9" s="5"/>
      <c r="I9" s="6"/>
      <c r="J9" s="12"/>
      <c r="K9" s="11">
        <v>10718</v>
      </c>
      <c r="L9" s="14">
        <v>15434</v>
      </c>
      <c r="M9" s="5">
        <v>26056</v>
      </c>
      <c r="N9" s="10">
        <v>23366</v>
      </c>
      <c r="O9" s="11"/>
    </row>
    <row r="10" spans="1:15" ht="15">
      <c r="A10" s="36">
        <v>562.26</v>
      </c>
      <c r="B10" s="59" t="s">
        <v>51</v>
      </c>
      <c r="C10" s="11"/>
      <c r="D10" s="10">
        <f t="shared" si="0"/>
        <v>0</v>
      </c>
      <c r="E10" s="11"/>
      <c r="F10" s="5"/>
      <c r="G10" s="5"/>
      <c r="H10" s="5"/>
      <c r="I10" s="6"/>
      <c r="J10" s="12"/>
      <c r="K10" s="11"/>
      <c r="L10" s="14"/>
      <c r="M10" s="5"/>
      <c r="N10" s="10"/>
      <c r="O10" s="11"/>
    </row>
    <row r="11" spans="1:15" ht="15">
      <c r="A11" s="36">
        <v>562.27</v>
      </c>
      <c r="B11" s="59" t="s">
        <v>52</v>
      </c>
      <c r="C11" s="11"/>
      <c r="D11" s="10">
        <f t="shared" si="0"/>
        <v>0</v>
      </c>
      <c r="E11" s="11"/>
      <c r="F11" s="5"/>
      <c r="G11" s="5"/>
      <c r="H11" s="5"/>
      <c r="I11" s="6"/>
      <c r="J11" s="12"/>
      <c r="K11" s="11"/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>
        <v>150803</v>
      </c>
      <c r="D12" s="10">
        <f t="shared" si="0"/>
        <v>150802</v>
      </c>
      <c r="E12" s="11"/>
      <c r="F12" s="5"/>
      <c r="G12" s="5"/>
      <c r="H12" s="5"/>
      <c r="I12" s="6"/>
      <c r="J12" s="12"/>
      <c r="K12" s="11">
        <f>44563+34783+115</f>
        <v>79461</v>
      </c>
      <c r="L12" s="14"/>
      <c r="M12" s="5">
        <v>71341</v>
      </c>
      <c r="N12" s="10"/>
      <c r="O12" s="11"/>
    </row>
    <row r="13" spans="1:15" ht="15">
      <c r="A13" s="36">
        <v>562.29</v>
      </c>
      <c r="B13" s="59" t="s">
        <v>53</v>
      </c>
      <c r="C13" s="11">
        <v>65981</v>
      </c>
      <c r="D13" s="10">
        <f t="shared" si="0"/>
        <v>65981</v>
      </c>
      <c r="E13" s="11"/>
      <c r="F13" s="5"/>
      <c r="G13" s="5"/>
      <c r="H13" s="5"/>
      <c r="I13" s="6"/>
      <c r="J13" s="12"/>
      <c r="K13" s="11"/>
      <c r="L13" s="14"/>
      <c r="M13" s="5">
        <v>29234</v>
      </c>
      <c r="N13" s="10">
        <f>2944+33803</f>
        <v>36747</v>
      </c>
      <c r="O13" s="11"/>
    </row>
    <row r="14" spans="1:15" ht="15">
      <c r="A14" s="36">
        <v>562.32</v>
      </c>
      <c r="B14" s="37" t="s">
        <v>17</v>
      </c>
      <c r="C14" s="11">
        <v>114683</v>
      </c>
      <c r="D14" s="10">
        <f t="shared" si="0"/>
        <v>114683</v>
      </c>
      <c r="E14" s="11"/>
      <c r="F14" s="5"/>
      <c r="G14" s="5">
        <v>45866</v>
      </c>
      <c r="H14" s="5"/>
      <c r="I14" s="6"/>
      <c r="J14" s="12"/>
      <c r="K14" s="11">
        <f>3423+1841+7439+1401+4558+159+350</f>
        <v>19171</v>
      </c>
      <c r="L14" s="14">
        <v>19757</v>
      </c>
      <c r="M14" s="5">
        <v>12919</v>
      </c>
      <c r="N14" s="10">
        <v>16970</v>
      </c>
      <c r="O14" s="11"/>
    </row>
    <row r="15" spans="1:15" ht="15">
      <c r="A15" s="36">
        <v>562.33</v>
      </c>
      <c r="B15" s="59" t="s">
        <v>62</v>
      </c>
      <c r="C15" s="11">
        <v>1039</v>
      </c>
      <c r="D15" s="10">
        <f t="shared" si="0"/>
        <v>1039</v>
      </c>
      <c r="E15" s="11"/>
      <c r="F15" s="5"/>
      <c r="G15" s="5"/>
      <c r="H15" s="5"/>
      <c r="I15" s="6"/>
      <c r="J15" s="12"/>
      <c r="K15" s="11"/>
      <c r="L15" s="14"/>
      <c r="M15" s="5">
        <v>1039</v>
      </c>
      <c r="N15" s="10"/>
      <c r="O15" s="11"/>
    </row>
    <row r="16" spans="1:15" ht="15">
      <c r="A16" s="36">
        <v>562.34</v>
      </c>
      <c r="B16" s="37" t="s">
        <v>18</v>
      </c>
      <c r="C16" s="11">
        <v>4366</v>
      </c>
      <c r="D16" s="10">
        <f t="shared" si="0"/>
        <v>4366</v>
      </c>
      <c r="E16" s="11"/>
      <c r="F16" s="5"/>
      <c r="G16" s="5"/>
      <c r="H16" s="5"/>
      <c r="I16" s="6"/>
      <c r="J16" s="12"/>
      <c r="K16" s="11"/>
      <c r="L16" s="14"/>
      <c r="M16" s="5">
        <v>3513</v>
      </c>
      <c r="N16" s="10">
        <v>853</v>
      </c>
      <c r="O16" s="11"/>
    </row>
    <row r="17" spans="1:15" ht="15">
      <c r="A17" s="36">
        <v>562.35</v>
      </c>
      <c r="B17" s="37" t="s">
        <v>19</v>
      </c>
      <c r="C17" s="11">
        <v>261</v>
      </c>
      <c r="D17" s="10">
        <f t="shared" si="0"/>
        <v>261</v>
      </c>
      <c r="E17" s="11"/>
      <c r="F17" s="5"/>
      <c r="G17" s="5"/>
      <c r="H17" s="5"/>
      <c r="I17" s="6"/>
      <c r="J17" s="12"/>
      <c r="K17" s="11"/>
      <c r="L17" s="14"/>
      <c r="M17" s="5">
        <v>261</v>
      </c>
      <c r="N17" s="10"/>
      <c r="O17" s="11"/>
    </row>
    <row r="18" spans="1:15" ht="15">
      <c r="A18" s="36">
        <v>562.39</v>
      </c>
      <c r="B18" s="37" t="s">
        <v>20</v>
      </c>
      <c r="C18" s="11">
        <v>28644</v>
      </c>
      <c r="D18" s="10">
        <f t="shared" si="0"/>
        <v>28644</v>
      </c>
      <c r="E18" s="11"/>
      <c r="F18" s="5"/>
      <c r="G18" s="5"/>
      <c r="H18" s="5"/>
      <c r="I18" s="6"/>
      <c r="J18" s="12"/>
      <c r="K18" s="11"/>
      <c r="L18" s="14"/>
      <c r="M18" s="5">
        <v>28644</v>
      </c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507</v>
      </c>
      <c r="D21" s="10">
        <f t="shared" si="0"/>
        <v>507</v>
      </c>
      <c r="E21" s="11"/>
      <c r="F21" s="5"/>
      <c r="G21" s="5"/>
      <c r="H21" s="5"/>
      <c r="I21" s="6"/>
      <c r="J21" s="12"/>
      <c r="K21" s="11"/>
      <c r="L21" s="14"/>
      <c r="M21" s="5">
        <v>7</v>
      </c>
      <c r="N21" s="10"/>
      <c r="O21" s="11">
        <v>500</v>
      </c>
    </row>
    <row r="22" spans="1:15" ht="15">
      <c r="A22" s="36">
        <v>562.44</v>
      </c>
      <c r="B22" s="59" t="s">
        <v>64</v>
      </c>
      <c r="C22" s="11">
        <v>5447</v>
      </c>
      <c r="D22" s="10">
        <f t="shared" si="0"/>
        <v>5446</v>
      </c>
      <c r="E22" s="11">
        <v>2332</v>
      </c>
      <c r="F22" s="5"/>
      <c r="G22" s="5"/>
      <c r="H22" s="5"/>
      <c r="I22" s="6"/>
      <c r="J22" s="12"/>
      <c r="K22" s="11"/>
      <c r="L22" s="14"/>
      <c r="M22" s="5">
        <v>3114</v>
      </c>
      <c r="N22" s="10"/>
      <c r="O22" s="11"/>
    </row>
    <row r="23" spans="1:15" ht="15">
      <c r="A23" s="36">
        <v>562.45</v>
      </c>
      <c r="B23" s="59" t="s">
        <v>65</v>
      </c>
      <c r="C23" s="11">
        <v>7172</v>
      </c>
      <c r="D23" s="10">
        <f t="shared" si="0"/>
        <v>7172</v>
      </c>
      <c r="E23" s="11"/>
      <c r="F23" s="5"/>
      <c r="G23" s="5"/>
      <c r="H23" s="5">
        <v>5928</v>
      </c>
      <c r="I23" s="6"/>
      <c r="J23" s="12"/>
      <c r="K23" s="11"/>
      <c r="L23" s="14"/>
      <c r="M23" s="5">
        <v>1244</v>
      </c>
      <c r="N23" s="10"/>
      <c r="O23" s="11"/>
    </row>
    <row r="24" spans="1:15" ht="15">
      <c r="A24" s="36">
        <v>562.49</v>
      </c>
      <c r="B24" s="59" t="s">
        <v>54</v>
      </c>
      <c r="C24" s="11">
        <v>56318</v>
      </c>
      <c r="D24" s="10">
        <f t="shared" si="0"/>
        <v>56319</v>
      </c>
      <c r="E24" s="11"/>
      <c r="F24" s="5"/>
      <c r="G24" s="5"/>
      <c r="H24" s="5"/>
      <c r="I24" s="6"/>
      <c r="J24" s="12"/>
      <c r="K24" s="11"/>
      <c r="L24" s="14"/>
      <c r="M24" s="5">
        <v>56319</v>
      </c>
      <c r="N24" s="10"/>
      <c r="O24" s="11"/>
    </row>
    <row r="25" spans="1:15" ht="15">
      <c r="A25" s="36">
        <v>562.52</v>
      </c>
      <c r="B25" s="37" t="s">
        <v>23</v>
      </c>
      <c r="C25" s="11">
        <v>61556</v>
      </c>
      <c r="D25" s="10">
        <f t="shared" si="0"/>
        <v>61557</v>
      </c>
      <c r="E25" s="11"/>
      <c r="F25" s="5"/>
      <c r="G25" s="5"/>
      <c r="H25" s="5"/>
      <c r="I25" s="6"/>
      <c r="J25" s="12"/>
      <c r="K25" s="11"/>
      <c r="L25" s="14">
        <v>5000</v>
      </c>
      <c r="M25" s="5">
        <v>3577</v>
      </c>
      <c r="N25" s="10">
        <f>1500+905+3350+3000+20230+940+660+2475+19780+140</f>
        <v>52980</v>
      </c>
      <c r="O25" s="11"/>
    </row>
    <row r="26" spans="1:15" ht="15">
      <c r="A26" s="36">
        <v>562.53</v>
      </c>
      <c r="B26" s="59" t="s">
        <v>66</v>
      </c>
      <c r="C26" s="11">
        <v>42439</v>
      </c>
      <c r="D26" s="10">
        <f t="shared" si="0"/>
        <v>42438</v>
      </c>
      <c r="E26" s="11"/>
      <c r="F26" s="5"/>
      <c r="G26" s="5"/>
      <c r="H26" s="5"/>
      <c r="I26" s="6"/>
      <c r="J26" s="12">
        <v>35874</v>
      </c>
      <c r="K26" s="11"/>
      <c r="L26" s="14"/>
      <c r="M26" s="5"/>
      <c r="N26" s="10">
        <v>6564</v>
      </c>
      <c r="O26" s="11"/>
    </row>
    <row r="27" spans="1:15" ht="15">
      <c r="A27" s="36">
        <v>562.54</v>
      </c>
      <c r="B27" s="59" t="s">
        <v>67</v>
      </c>
      <c r="C27" s="11">
        <v>254880</v>
      </c>
      <c r="D27" s="10">
        <f t="shared" si="0"/>
        <v>254880</v>
      </c>
      <c r="E27" s="11">
        <v>48852</v>
      </c>
      <c r="F27" s="5"/>
      <c r="G27" s="5"/>
      <c r="H27" s="5"/>
      <c r="I27" s="6"/>
      <c r="J27" s="12"/>
      <c r="K27" s="11">
        <v>32338</v>
      </c>
      <c r="L27" s="14">
        <v>20854</v>
      </c>
      <c r="M27" s="5"/>
      <c r="N27" s="10">
        <f>12045+1875+69015+7815+62086</f>
        <v>152836</v>
      </c>
      <c r="O27" s="11"/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68347</v>
      </c>
      <c r="D29" s="10">
        <f t="shared" si="0"/>
        <v>68347</v>
      </c>
      <c r="E29" s="11"/>
      <c r="F29" s="5"/>
      <c r="G29" s="5"/>
      <c r="H29" s="5"/>
      <c r="I29" s="6"/>
      <c r="J29" s="12"/>
      <c r="K29" s="11"/>
      <c r="L29" s="14"/>
      <c r="M29" s="5"/>
      <c r="N29" s="10">
        <f>57008+9129+2210</f>
        <v>68347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>
        <v>6157</v>
      </c>
      <c r="D31" s="10">
        <f t="shared" si="0"/>
        <v>6157</v>
      </c>
      <c r="E31" s="11"/>
      <c r="F31" s="5"/>
      <c r="G31" s="5"/>
      <c r="H31" s="5"/>
      <c r="I31" s="6"/>
      <c r="J31" s="12"/>
      <c r="K31" s="11"/>
      <c r="L31" s="14"/>
      <c r="M31" s="5"/>
      <c r="N31" s="10">
        <v>6157</v>
      </c>
      <c r="O31" s="11"/>
    </row>
    <row r="32" spans="1:15" ht="15">
      <c r="A32" s="36">
        <v>562.59</v>
      </c>
      <c r="B32" s="59" t="s">
        <v>56</v>
      </c>
      <c r="C32" s="11">
        <v>1912</v>
      </c>
      <c r="D32" s="10">
        <f t="shared" si="0"/>
        <v>1912</v>
      </c>
      <c r="E32" s="11"/>
      <c r="F32" s="6"/>
      <c r="G32" s="5"/>
      <c r="H32" s="6"/>
      <c r="I32" s="6"/>
      <c r="J32" s="12"/>
      <c r="K32" s="11"/>
      <c r="L32" s="14"/>
      <c r="M32" s="6">
        <v>1912</v>
      </c>
      <c r="N32" s="81"/>
      <c r="O32" s="11"/>
    </row>
    <row r="33" spans="1:15" ht="15">
      <c r="A33" s="36">
        <v>562.6</v>
      </c>
      <c r="B33" s="37" t="s">
        <v>26</v>
      </c>
      <c r="C33" s="11">
        <v>47026</v>
      </c>
      <c r="D33" s="10">
        <f t="shared" si="0"/>
        <v>47027</v>
      </c>
      <c r="E33" s="11">
        <v>11165</v>
      </c>
      <c r="F33" s="5"/>
      <c r="G33" s="5"/>
      <c r="H33" s="5"/>
      <c r="I33" s="6"/>
      <c r="J33" s="12">
        <v>29514</v>
      </c>
      <c r="K33" s="11"/>
      <c r="L33" s="14"/>
      <c r="M33" s="5">
        <v>6348</v>
      </c>
      <c r="N33" s="10"/>
      <c r="O33" s="11"/>
    </row>
    <row r="34" spans="1:15" ht="15">
      <c r="A34" s="36">
        <v>562.71</v>
      </c>
      <c r="B34" s="37" t="s">
        <v>27</v>
      </c>
      <c r="C34" s="11">
        <v>1575</v>
      </c>
      <c r="D34" s="10">
        <f t="shared" si="0"/>
        <v>1575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1575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/>
      <c r="D36" s="10">
        <f t="shared" si="0"/>
        <v>0</v>
      </c>
      <c r="E36" s="11"/>
      <c r="F36" s="5"/>
      <c r="G36" s="5"/>
      <c r="H36" s="5"/>
      <c r="I36" s="6"/>
      <c r="J36" s="12"/>
      <c r="K36" s="11"/>
      <c r="L36" s="14"/>
      <c r="M36" s="5"/>
      <c r="N36" s="10"/>
      <c r="O36" s="11"/>
    </row>
    <row r="37" spans="1:15" ht="15">
      <c r="A37" s="36">
        <v>562.74</v>
      </c>
      <c r="B37" s="59" t="s">
        <v>57</v>
      </c>
      <c r="C37" s="11">
        <v>82827</v>
      </c>
      <c r="D37" s="10">
        <f t="shared" si="0"/>
        <v>82827</v>
      </c>
      <c r="E37" s="11"/>
      <c r="F37" s="5"/>
      <c r="G37" s="5"/>
      <c r="H37" s="5"/>
      <c r="I37" s="6"/>
      <c r="J37" s="12"/>
      <c r="K37" s="11">
        <v>82827</v>
      </c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44752</v>
      </c>
      <c r="D40" s="10">
        <f t="shared" si="0"/>
        <v>44751</v>
      </c>
      <c r="E40" s="11"/>
      <c r="F40" s="5"/>
      <c r="G40" s="5">
        <v>9113</v>
      </c>
      <c r="H40" s="5">
        <v>7551</v>
      </c>
      <c r="I40" s="6"/>
      <c r="J40" s="12"/>
      <c r="K40" s="11"/>
      <c r="L40" s="14"/>
      <c r="M40" s="5">
        <v>28087</v>
      </c>
      <c r="N40" s="10"/>
      <c r="O40" s="11"/>
    </row>
    <row r="41" spans="1:15" ht="15">
      <c r="A41" s="36">
        <v>562.88</v>
      </c>
      <c r="B41" s="59" t="s">
        <v>58</v>
      </c>
      <c r="C41" s="11">
        <v>16743</v>
      </c>
      <c r="D41" s="10">
        <f t="shared" si="0"/>
        <v>16743</v>
      </c>
      <c r="E41" s="11"/>
      <c r="F41" s="5"/>
      <c r="G41" s="5"/>
      <c r="H41" s="5"/>
      <c r="I41" s="6"/>
      <c r="J41" s="12"/>
      <c r="K41" s="11">
        <v>7609</v>
      </c>
      <c r="L41" s="14"/>
      <c r="M41" s="5">
        <v>9134</v>
      </c>
      <c r="N41" s="10"/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1579513</v>
      </c>
      <c r="D44" s="64">
        <f>SUM(E44:O44)</f>
        <v>2705897</v>
      </c>
      <c r="E44" s="65">
        <f aca="true" t="shared" si="1" ref="E44:O44">SUM(E5:E43)</f>
        <v>62349</v>
      </c>
      <c r="F44" s="63">
        <f t="shared" si="1"/>
        <v>18765</v>
      </c>
      <c r="G44" s="63">
        <f t="shared" si="1"/>
        <v>60000</v>
      </c>
      <c r="H44" s="63">
        <f t="shared" si="1"/>
        <v>13479</v>
      </c>
      <c r="I44" s="63">
        <f t="shared" si="1"/>
        <v>1126746</v>
      </c>
      <c r="J44" s="66">
        <f t="shared" si="1"/>
        <v>75705</v>
      </c>
      <c r="K44" s="65">
        <f t="shared" si="1"/>
        <v>252929</v>
      </c>
      <c r="L44" s="67">
        <f t="shared" si="1"/>
        <v>167312</v>
      </c>
      <c r="M44" s="63">
        <f t="shared" si="1"/>
        <v>509104</v>
      </c>
      <c r="N44" s="64">
        <f t="shared" si="1"/>
        <v>419008</v>
      </c>
      <c r="O44" s="65">
        <f t="shared" si="1"/>
        <v>500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/>
      <c r="D47" s="10">
        <f t="shared" si="2"/>
        <v>0</v>
      </c>
      <c r="E47" s="11"/>
      <c r="F47" s="5"/>
      <c r="G47" s="5"/>
      <c r="H47" s="5"/>
      <c r="I47" s="6"/>
      <c r="J47" s="12"/>
      <c r="K47" s="11"/>
      <c r="L47" s="14"/>
      <c r="M47" s="5"/>
      <c r="N47" s="10"/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>
        <v>261865</v>
      </c>
      <c r="D49" s="10">
        <f t="shared" si="2"/>
        <v>261865</v>
      </c>
      <c r="E49" s="11"/>
      <c r="F49" s="5"/>
      <c r="G49" s="5"/>
      <c r="H49" s="5"/>
      <c r="I49" s="6"/>
      <c r="J49" s="12">
        <v>254695</v>
      </c>
      <c r="K49" s="11"/>
      <c r="L49" s="14"/>
      <c r="M49" s="5">
        <v>7170</v>
      </c>
      <c r="N49" s="10"/>
      <c r="O49" s="11"/>
    </row>
    <row r="50" spans="1:15" ht="15">
      <c r="A50" s="36">
        <v>555</v>
      </c>
      <c r="B50" s="37" t="s">
        <v>40</v>
      </c>
      <c r="C50" s="11">
        <v>430641</v>
      </c>
      <c r="D50" s="10">
        <f t="shared" si="2"/>
        <v>430641</v>
      </c>
      <c r="E50" s="11"/>
      <c r="F50" s="5"/>
      <c r="G50" s="5"/>
      <c r="H50" s="5"/>
      <c r="I50" s="6"/>
      <c r="J50" s="12">
        <v>127369</v>
      </c>
      <c r="K50" s="11"/>
      <c r="L50" s="14">
        <v>6600</v>
      </c>
      <c r="M50" s="5">
        <v>296672</v>
      </c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>
        <v>732772</v>
      </c>
      <c r="D52" s="10">
        <f t="shared" si="2"/>
        <v>732772</v>
      </c>
      <c r="E52" s="11"/>
      <c r="F52" s="5"/>
      <c r="G52" s="5"/>
      <c r="H52" s="5"/>
      <c r="I52" s="6"/>
      <c r="J52" s="12"/>
      <c r="K52" s="11"/>
      <c r="L52" s="14">
        <v>10934</v>
      </c>
      <c r="M52" s="5">
        <v>292140</v>
      </c>
      <c r="N52" s="10">
        <f>63113+366585</f>
        <v>429698</v>
      </c>
      <c r="O52" s="11"/>
    </row>
    <row r="53" spans="1:15" ht="15">
      <c r="A53" s="36">
        <v>566</v>
      </c>
      <c r="B53" s="37" t="s">
        <v>43</v>
      </c>
      <c r="C53" s="11">
        <v>410510</v>
      </c>
      <c r="D53" s="10">
        <f t="shared" si="2"/>
        <v>410509</v>
      </c>
      <c r="E53" s="11"/>
      <c r="F53" s="5"/>
      <c r="G53" s="5"/>
      <c r="H53" s="5"/>
      <c r="I53" s="6"/>
      <c r="J53" s="12">
        <f>12245+43372+68823+6918+36626</f>
        <v>167984</v>
      </c>
      <c r="K53" s="11"/>
      <c r="L53" s="14">
        <f>45430+1271+124106</f>
        <v>170807</v>
      </c>
      <c r="M53" s="5"/>
      <c r="N53" s="10">
        <v>5000</v>
      </c>
      <c r="O53" s="11">
        <v>66718</v>
      </c>
    </row>
    <row r="54" spans="1:15" ht="15">
      <c r="A54" s="36">
        <v>568</v>
      </c>
      <c r="B54" s="37" t="s">
        <v>44</v>
      </c>
      <c r="C54" s="11">
        <v>156960</v>
      </c>
      <c r="D54" s="14">
        <f t="shared" si="2"/>
        <v>156959</v>
      </c>
      <c r="E54" s="11"/>
      <c r="F54" s="5"/>
      <c r="G54" s="5"/>
      <c r="H54" s="5"/>
      <c r="I54" s="6"/>
      <c r="J54" s="12">
        <v>133701</v>
      </c>
      <c r="K54" s="11"/>
      <c r="L54" s="14"/>
      <c r="M54" s="5">
        <v>23258</v>
      </c>
      <c r="N54" s="10"/>
      <c r="O54" s="11"/>
    </row>
    <row r="55" spans="1:15" ht="15">
      <c r="A55" s="38">
        <v>500</v>
      </c>
      <c r="B55" s="30" t="s">
        <v>83</v>
      </c>
      <c r="C55" s="15">
        <f>198729+186377</f>
        <v>385106</v>
      </c>
      <c r="D55" s="18">
        <f t="shared" si="2"/>
        <v>385106</v>
      </c>
      <c r="E55" s="15"/>
      <c r="F55" s="8"/>
      <c r="G55" s="8"/>
      <c r="H55" s="8"/>
      <c r="I55" s="17"/>
      <c r="J55" s="16">
        <v>9017</v>
      </c>
      <c r="K55" s="15"/>
      <c r="L55" s="18">
        <f>189712+2000+18434</f>
        <v>210146</v>
      </c>
      <c r="M55" s="8"/>
      <c r="N55" s="82">
        <f>19170+146773</f>
        <v>165943</v>
      </c>
      <c r="O55" s="15"/>
    </row>
    <row r="56" spans="1:15" ht="15.75" thickBot="1">
      <c r="A56" s="69"/>
      <c r="B56" s="70" t="s">
        <v>47</v>
      </c>
      <c r="C56" s="73">
        <f>SUM(C44:C55)</f>
        <v>3957367</v>
      </c>
      <c r="D56" s="72">
        <f>SUM(E56:O56)</f>
        <v>5083749</v>
      </c>
      <c r="E56" s="73">
        <f aca="true" t="shared" si="3" ref="E56:O56">SUM(E44:E55)</f>
        <v>62349</v>
      </c>
      <c r="F56" s="71">
        <f t="shared" si="3"/>
        <v>18765</v>
      </c>
      <c r="G56" s="71">
        <f t="shared" si="3"/>
        <v>60000</v>
      </c>
      <c r="H56" s="71">
        <f t="shared" si="3"/>
        <v>13479</v>
      </c>
      <c r="I56" s="74">
        <f t="shared" si="3"/>
        <v>1126746</v>
      </c>
      <c r="J56" s="75">
        <f t="shared" si="3"/>
        <v>768471</v>
      </c>
      <c r="K56" s="73">
        <f t="shared" si="3"/>
        <v>252929</v>
      </c>
      <c r="L56" s="76">
        <f t="shared" si="3"/>
        <v>565799</v>
      </c>
      <c r="M56" s="71">
        <f t="shared" si="3"/>
        <v>1128344</v>
      </c>
      <c r="N56" s="83">
        <f t="shared" si="3"/>
        <v>1019649</v>
      </c>
      <c r="O56" s="73">
        <f t="shared" si="3"/>
        <v>67218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62349</v>
      </c>
      <c r="D62" s="45">
        <f>E56/D56</f>
        <v>0.01226437418527154</v>
      </c>
    </row>
    <row r="63" spans="2:4" ht="15">
      <c r="B63" s="24" t="s">
        <v>2</v>
      </c>
      <c r="C63" s="46">
        <f>F56</f>
        <v>18765</v>
      </c>
      <c r="D63" s="45">
        <f>F56/D56</f>
        <v>0.0036911735807570356</v>
      </c>
    </row>
    <row r="64" spans="2:4" ht="15">
      <c r="B64" s="24" t="s">
        <v>3</v>
      </c>
      <c r="C64" s="46">
        <f>G56</f>
        <v>60000</v>
      </c>
      <c r="D64" s="45">
        <f>G56/D56</f>
        <v>0.011802313607536485</v>
      </c>
    </row>
    <row r="65" spans="2:4" ht="15">
      <c r="B65" s="24" t="s">
        <v>4</v>
      </c>
      <c r="C65" s="46">
        <f>H56</f>
        <v>13479</v>
      </c>
      <c r="D65" s="45">
        <f>H56/D56</f>
        <v>0.0026513897519330715</v>
      </c>
    </row>
    <row r="66" spans="2:4" ht="15">
      <c r="B66" s="24" t="s">
        <v>5</v>
      </c>
      <c r="C66" s="46">
        <f>I56</f>
        <v>1126746</v>
      </c>
      <c r="D66" s="45">
        <f>I56/D56</f>
        <v>0.2216368274672884</v>
      </c>
    </row>
    <row r="67" spans="2:4" ht="15">
      <c r="B67" s="53" t="s">
        <v>46</v>
      </c>
      <c r="C67" s="47">
        <f>J56</f>
        <v>768471</v>
      </c>
      <c r="D67" s="48">
        <f>J56/D56</f>
        <v>0.15116226233828617</v>
      </c>
    </row>
    <row r="68" spans="2:4" ht="15.75" thickBot="1">
      <c r="B68" s="91" t="s">
        <v>79</v>
      </c>
      <c r="C68" s="49">
        <f>SUM(C62:C67)</f>
        <v>2049810</v>
      </c>
      <c r="D68" s="50">
        <f>SUM(D62:D67)</f>
        <v>0.4032083409310727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252929</v>
      </c>
      <c r="D70" s="23">
        <f>K56/D56</f>
        <v>0.04975245630734326</v>
      </c>
    </row>
    <row r="71" spans="2:4" ht="15">
      <c r="B71" s="54" t="s">
        <v>8</v>
      </c>
      <c r="C71" s="25">
        <f>L56</f>
        <v>565799</v>
      </c>
      <c r="D71" s="26">
        <f>L56/D56</f>
        <v>0.11129562061384227</v>
      </c>
    </row>
    <row r="72" spans="2:4" ht="15.75" thickBot="1">
      <c r="B72" s="91" t="s">
        <v>80</v>
      </c>
      <c r="C72" s="49">
        <f>SUM(C70:C71)</f>
        <v>818728</v>
      </c>
      <c r="D72" s="50">
        <f>SUM(D70:D71)</f>
        <v>0.16104807692118553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1128344</v>
      </c>
      <c r="D74" s="23">
        <f>M56/D56</f>
        <v>0.22195116241970247</v>
      </c>
    </row>
    <row r="75" spans="2:4" ht="15">
      <c r="B75" s="22" t="s">
        <v>9</v>
      </c>
      <c r="C75" s="21">
        <f>N56</f>
        <v>1019649</v>
      </c>
      <c r="D75" s="23">
        <f>N56/D56</f>
        <v>0.20057028779351616</v>
      </c>
    </row>
    <row r="76" spans="2:4" ht="15">
      <c r="B76" s="97" t="s">
        <v>50</v>
      </c>
      <c r="C76" s="25">
        <f>O56</f>
        <v>67218</v>
      </c>
      <c r="D76" s="26">
        <f>O56/D56</f>
        <v>0.013222131934523125</v>
      </c>
    </row>
    <row r="77" spans="2:4" ht="15.75" thickBot="1">
      <c r="B77" s="91" t="s">
        <v>81</v>
      </c>
      <c r="C77" s="49">
        <f>SUM(C74:C76)</f>
        <v>2215211</v>
      </c>
      <c r="D77" s="50">
        <f>SUM(D74:D76)</f>
        <v>0.4357435821477418</v>
      </c>
    </row>
    <row r="78" spans="2:4" ht="15.75" thickBot="1">
      <c r="B78" s="94" t="s">
        <v>47</v>
      </c>
      <c r="C78" s="95">
        <f>C68+C72+C77</f>
        <v>5083749</v>
      </c>
      <c r="D78" s="96">
        <f>D68+D72+D77</f>
        <v>1</v>
      </c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&amp;"-,Bold"&amp;20SAN JUAN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2014-07-09T21:48:24Z</dcterms:modified>
  <cp:category>Washington State</cp:category>
  <cp:version/>
  <cp:contentType/>
  <cp:contentStatus/>
</cp:coreProperties>
</file>