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Skagit Pgs 56-57" sheetId="1" r:id="rId1"/>
  </sheets>
  <definedNames>
    <definedName name="_xlnm.Print_Area" localSheetId="0">'Skagit Pgs 56-57'!$A$1:$O$88</definedName>
    <definedName name="_xlnm.Print_Titles" localSheetId="0">'Skagit Pgs 56-57'!$1:$4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<sst xmlns="http://schemas.openxmlformats.org/spreadsheetml/2006/main" count="95" uniqueCount="87">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</sst>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('Skagit Pgs 56-57'!$B$61,'Skagit Pgs 56-57'!$B$69,'Skagit Pgs 56-57'!$B$74:$B$76)</c:f>
              <c:strCache/>
            </c:strRef>
          </c:cat>
          <c:val>
            <c:numRef>
              <c:f>('Skagit Pgs 56-57'!$C$68,'Skagit Pgs 56-57'!$C$72,'Skagit Pgs 56-57'!$C$74:$C$76)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118600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33.83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1241505.87</v>
      </c>
      <c r="D5" s="10">
        <f>SUM(E5:O5)</f>
        <v>1241506.87</v>
      </c>
      <c r="E5" s="13">
        <v>0</v>
      </c>
      <c r="F5" s="7">
        <v>111964</v>
      </c>
      <c r="G5" s="7">
        <v>0</v>
      </c>
      <c r="H5" s="7">
        <v>0</v>
      </c>
      <c r="I5" s="19">
        <v>224873</v>
      </c>
      <c r="J5" s="34">
        <v>0</v>
      </c>
      <c r="K5" s="13">
        <v>11116.28</v>
      </c>
      <c r="L5" s="35">
        <v>75910.98</v>
      </c>
      <c r="M5" s="7">
        <v>811884.65</v>
      </c>
      <c r="N5" s="80">
        <v>4690.5</v>
      </c>
      <c r="O5" s="13">
        <f>554.17+513.29</f>
        <v>1067.46</v>
      </c>
    </row>
    <row r="6" spans="1:15" ht="15">
      <c r="A6" s="36">
        <v>562.21</v>
      </c>
      <c r="B6" s="37" t="s">
        <v>15</v>
      </c>
      <c r="C6" s="11"/>
      <c r="D6" s="10"/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476583.32</v>
      </c>
      <c r="D7" s="10">
        <f aca="true" t="shared" si="0" ref="D7:D43">SUM(E7:O7)</f>
        <v>476583.32</v>
      </c>
      <c r="E7" s="11"/>
      <c r="F7" s="5"/>
      <c r="G7" s="5"/>
      <c r="H7" s="5"/>
      <c r="I7" s="6"/>
      <c r="J7" s="12">
        <f>1962.84+17910.78</f>
        <v>19873.62</v>
      </c>
      <c r="K7" s="11">
        <v>83296</v>
      </c>
      <c r="L7" s="14">
        <f>337182.83+23580.07</f>
        <v>360762.9</v>
      </c>
      <c r="M7" s="5"/>
      <c r="N7" s="10">
        <f>2575+3335.8+6050+190</f>
        <v>12150.8</v>
      </c>
      <c r="O7" s="11">
        <v>500</v>
      </c>
    </row>
    <row r="8" spans="1:15" ht="15">
      <c r="A8" s="36">
        <v>562.24</v>
      </c>
      <c r="B8" s="37" t="s">
        <v>16</v>
      </c>
      <c r="C8" s="11">
        <v>38711.74</v>
      </c>
      <c r="D8" s="10">
        <f t="shared" si="0"/>
        <v>38711.74</v>
      </c>
      <c r="E8" s="11"/>
      <c r="F8" s="5"/>
      <c r="G8" s="5"/>
      <c r="H8" s="5"/>
      <c r="I8" s="6"/>
      <c r="J8" s="12">
        <v>14812.5</v>
      </c>
      <c r="K8" s="11"/>
      <c r="L8" s="14">
        <v>14812.5</v>
      </c>
      <c r="M8" s="5">
        <v>9086.74</v>
      </c>
      <c r="N8" s="10"/>
      <c r="O8" s="11"/>
    </row>
    <row r="9" spans="1:15" ht="15">
      <c r="A9" s="36">
        <v>562.25</v>
      </c>
      <c r="B9" s="59" t="s">
        <v>60</v>
      </c>
      <c r="C9" s="11">
        <v>28952.3</v>
      </c>
      <c r="D9" s="10">
        <f t="shared" si="0"/>
        <v>28952.3</v>
      </c>
      <c r="E9" s="11"/>
      <c r="F9" s="5"/>
      <c r="G9" s="5"/>
      <c r="H9" s="5"/>
      <c r="I9" s="6"/>
      <c r="J9" s="12"/>
      <c r="K9" s="11">
        <v>28952.3</v>
      </c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>
        <v>71322.01</v>
      </c>
      <c r="D10" s="10">
        <f t="shared" si="0"/>
        <v>71322.01</v>
      </c>
      <c r="E10" s="11"/>
      <c r="F10" s="5"/>
      <c r="G10" s="5"/>
      <c r="H10" s="5"/>
      <c r="I10" s="6"/>
      <c r="J10" s="12"/>
      <c r="K10" s="11"/>
      <c r="L10" s="14">
        <v>36554.53</v>
      </c>
      <c r="M10" s="5">
        <v>33394.9</v>
      </c>
      <c r="N10" s="10">
        <f>555.73+316.85</f>
        <v>872.58</v>
      </c>
      <c r="O10" s="11">
        <v>500</v>
      </c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101209</v>
      </c>
      <c r="D12" s="10">
        <f t="shared" si="0"/>
        <v>101209</v>
      </c>
      <c r="E12" s="11"/>
      <c r="F12" s="5"/>
      <c r="G12" s="5"/>
      <c r="H12" s="5"/>
      <c r="I12" s="6"/>
      <c r="J12" s="12"/>
      <c r="K12" s="11">
        <f>101074+135</f>
        <v>101209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3266.09</v>
      </c>
      <c r="D13" s="10">
        <f t="shared" si="0"/>
        <v>3266.0899999999997</v>
      </c>
      <c r="E13" s="11"/>
      <c r="F13" s="5"/>
      <c r="G13" s="5"/>
      <c r="H13" s="5"/>
      <c r="I13" s="6"/>
      <c r="J13" s="12"/>
      <c r="K13" s="11"/>
      <c r="L13" s="14"/>
      <c r="M13" s="5">
        <v>138.97</v>
      </c>
      <c r="N13" s="10">
        <v>3127.12</v>
      </c>
      <c r="O13" s="11"/>
    </row>
    <row r="14" spans="1:15" ht="15">
      <c r="A14" s="36">
        <v>562.32</v>
      </c>
      <c r="B14" s="37" t="s">
        <v>17</v>
      </c>
      <c r="C14" s="11">
        <v>290603.15</v>
      </c>
      <c r="D14" s="10">
        <f t="shared" si="0"/>
        <v>290603.15</v>
      </c>
      <c r="E14" s="11"/>
      <c r="F14" s="5"/>
      <c r="G14" s="5"/>
      <c r="H14" s="5"/>
      <c r="I14" s="6"/>
      <c r="J14" s="12"/>
      <c r="K14" s="11">
        <f>60683.8+3304+4000</f>
        <v>67987.8</v>
      </c>
      <c r="L14" s="14"/>
      <c r="M14" s="5">
        <v>20372.11</v>
      </c>
      <c r="N14" s="10">
        <f>33736.27+3858.29+56476.68+98862+15+9295</f>
        <v>202243.24</v>
      </c>
      <c r="O14" s="11"/>
    </row>
    <row r="15" spans="1:15" ht="15">
      <c r="A15" s="36">
        <v>562.33</v>
      </c>
      <c r="B15" s="59" t="s">
        <v>62</v>
      </c>
      <c r="C15" s="11">
        <v>62597.08</v>
      </c>
      <c r="D15" s="10">
        <f t="shared" si="0"/>
        <v>62597.08</v>
      </c>
      <c r="E15" s="11"/>
      <c r="F15" s="5"/>
      <c r="G15" s="5"/>
      <c r="H15" s="5"/>
      <c r="I15" s="6"/>
      <c r="J15" s="12"/>
      <c r="K15" s="11"/>
      <c r="L15" s="14"/>
      <c r="M15" s="5">
        <v>58712.96</v>
      </c>
      <c r="N15" s="10">
        <f>1423.61+1342.51+1118</f>
        <v>3884.12</v>
      </c>
      <c r="O15" s="11"/>
    </row>
    <row r="16" spans="1:15" ht="15">
      <c r="A16" s="36">
        <v>562.34</v>
      </c>
      <c r="B16" s="37" t="s">
        <v>18</v>
      </c>
      <c r="C16" s="11">
        <v>203564.64</v>
      </c>
      <c r="D16" s="10">
        <f t="shared" si="0"/>
        <v>203564.64</v>
      </c>
      <c r="E16" s="11"/>
      <c r="F16" s="5"/>
      <c r="G16" s="5"/>
      <c r="H16" s="5">
        <v>64971</v>
      </c>
      <c r="I16" s="6"/>
      <c r="J16" s="12"/>
      <c r="K16" s="11">
        <v>8000</v>
      </c>
      <c r="L16" s="14"/>
      <c r="M16" s="5">
        <v>101754.97</v>
      </c>
      <c r="N16" s="10">
        <f>5736.53+50+22308.14+744</f>
        <v>28838.67</v>
      </c>
      <c r="O16" s="11"/>
    </row>
    <row r="17" spans="1:15" ht="15">
      <c r="A17" s="36">
        <v>562.35</v>
      </c>
      <c r="B17" s="37" t="s">
        <v>19</v>
      </c>
      <c r="C17" s="11">
        <v>7678.33</v>
      </c>
      <c r="D17" s="10">
        <f t="shared" si="0"/>
        <v>7678.33</v>
      </c>
      <c r="E17" s="11"/>
      <c r="F17" s="5"/>
      <c r="G17" s="5"/>
      <c r="H17" s="5"/>
      <c r="I17" s="6"/>
      <c r="J17" s="12"/>
      <c r="K17" s="11"/>
      <c r="L17" s="14"/>
      <c r="M17" s="5">
        <v>5952.24</v>
      </c>
      <c r="N17" s="10">
        <f>24.09+1003+699</f>
        <v>1726.09</v>
      </c>
      <c r="O17" s="11"/>
    </row>
    <row r="18" spans="1:15" ht="15">
      <c r="A18" s="36">
        <v>562.39</v>
      </c>
      <c r="B18" s="37" t="s">
        <v>20</v>
      </c>
      <c r="C18" s="11">
        <v>95876</v>
      </c>
      <c r="D18" s="10">
        <f t="shared" si="0"/>
        <v>95876</v>
      </c>
      <c r="E18" s="11"/>
      <c r="F18" s="5"/>
      <c r="G18" s="5">
        <v>95876</v>
      </c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>
        <v>28</v>
      </c>
      <c r="O19" s="11">
        <f>5-33</f>
        <v>-28</v>
      </c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/>
      <c r="D22" s="10">
        <f t="shared" si="0"/>
        <v>0</v>
      </c>
      <c r="E22" s="11"/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100358.6</v>
      </c>
      <c r="D25" s="10">
        <f t="shared" si="0"/>
        <v>100358.6</v>
      </c>
      <c r="E25" s="11"/>
      <c r="F25" s="5"/>
      <c r="G25" s="5"/>
      <c r="H25" s="5"/>
      <c r="I25" s="6"/>
      <c r="J25" s="12"/>
      <c r="K25" s="11">
        <v>1285.1</v>
      </c>
      <c r="L25" s="14"/>
      <c r="M25" s="5">
        <v>37250.05</v>
      </c>
      <c r="N25" s="10">
        <f>2760+21726.8+5500+14790+17046.65</f>
        <v>61823.450000000004</v>
      </c>
      <c r="O25" s="11"/>
    </row>
    <row r="26" spans="1:15" ht="15">
      <c r="A26" s="36">
        <v>562.53</v>
      </c>
      <c r="B26" s="59" t="s">
        <v>66</v>
      </c>
      <c r="C26" s="11">
        <v>375330.52</v>
      </c>
      <c r="D26" s="10">
        <f t="shared" si="0"/>
        <v>375330.52</v>
      </c>
      <c r="E26" s="11"/>
      <c r="F26" s="5"/>
      <c r="G26" s="5"/>
      <c r="H26" s="5"/>
      <c r="I26" s="6"/>
      <c r="J26" s="12">
        <f>126308.54+37176.8+84212.9</f>
        <v>247698.24</v>
      </c>
      <c r="K26" s="11"/>
      <c r="L26" s="14"/>
      <c r="M26" s="5"/>
      <c r="N26" s="10">
        <f>7200+1025+8150+111257.28</f>
        <v>127632.28</v>
      </c>
      <c r="O26" s="11"/>
    </row>
    <row r="27" spans="1:15" ht="15">
      <c r="A27" s="36">
        <v>562.54</v>
      </c>
      <c r="B27" s="59" t="s">
        <v>67</v>
      </c>
      <c r="C27" s="11">
        <v>611717.1</v>
      </c>
      <c r="D27" s="10">
        <f t="shared" si="0"/>
        <v>611717.1000000001</v>
      </c>
      <c r="E27" s="11">
        <v>50834</v>
      </c>
      <c r="F27" s="5"/>
      <c r="G27" s="5"/>
      <c r="H27" s="5"/>
      <c r="I27" s="6"/>
      <c r="J27" s="12"/>
      <c r="K27" s="11">
        <v>175192.81</v>
      </c>
      <c r="L27" s="14"/>
      <c r="M27" s="5"/>
      <c r="N27" s="10">
        <f>27480+99405+258505.29+300</f>
        <v>385690.29000000004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346280.16</v>
      </c>
      <c r="D29" s="10">
        <f t="shared" si="0"/>
        <v>346280.16</v>
      </c>
      <c r="E29" s="11">
        <v>3388.52</v>
      </c>
      <c r="F29" s="5"/>
      <c r="G29" s="5"/>
      <c r="H29" s="5"/>
      <c r="I29" s="6"/>
      <c r="J29" s="12"/>
      <c r="K29" s="11"/>
      <c r="L29" s="14"/>
      <c r="M29" s="5">
        <v>28426.14</v>
      </c>
      <c r="N29" s="10">
        <f>234105+52588+30+26602.5+1140</f>
        <v>314465.5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20046.99</v>
      </c>
      <c r="D31" s="10">
        <f t="shared" si="0"/>
        <v>20046.989999999998</v>
      </c>
      <c r="E31" s="11"/>
      <c r="F31" s="5"/>
      <c r="G31" s="5"/>
      <c r="H31" s="5"/>
      <c r="I31" s="6"/>
      <c r="J31" s="12"/>
      <c r="K31" s="11"/>
      <c r="L31" s="14"/>
      <c r="M31" s="5">
        <v>2654.49</v>
      </c>
      <c r="N31" s="10">
        <f>14275+2997.5+120</f>
        <v>17392.5</v>
      </c>
      <c r="O31" s="11"/>
    </row>
    <row r="32" spans="1:15" ht="15">
      <c r="A32" s="36">
        <v>562.59</v>
      </c>
      <c r="B32" s="59" t="s">
        <v>56</v>
      </c>
      <c r="C32" s="11">
        <v>15380.04</v>
      </c>
      <c r="D32" s="10">
        <f t="shared" si="0"/>
        <v>15380.039999999999</v>
      </c>
      <c r="E32" s="11"/>
      <c r="F32" s="6"/>
      <c r="G32" s="5"/>
      <c r="H32" s="6"/>
      <c r="I32" s="6"/>
      <c r="J32" s="12"/>
      <c r="K32" s="11"/>
      <c r="L32" s="14"/>
      <c r="M32" s="6">
        <v>14867.89</v>
      </c>
      <c r="N32" s="81"/>
      <c r="O32" s="11">
        <v>512.15</v>
      </c>
    </row>
    <row r="33" spans="1:15" ht="15">
      <c r="A33" s="36">
        <v>562.6</v>
      </c>
      <c r="B33" s="37" t="s">
        <v>26</v>
      </c>
      <c r="C33" s="11">
        <v>16484.91</v>
      </c>
      <c r="D33" s="10">
        <f t="shared" si="0"/>
        <v>16484.91</v>
      </c>
      <c r="E33" s="11"/>
      <c r="F33" s="5"/>
      <c r="G33" s="5"/>
      <c r="H33" s="5"/>
      <c r="I33" s="6"/>
      <c r="J33" s="12">
        <v>6690</v>
      </c>
      <c r="K33" s="11"/>
      <c r="L33" s="14"/>
      <c r="M33" s="5">
        <v>9794.91</v>
      </c>
      <c r="N33" s="10"/>
      <c r="O33" s="11"/>
    </row>
    <row r="34" spans="1:15" ht="15">
      <c r="A34" s="36">
        <v>562.71</v>
      </c>
      <c r="B34" s="37" t="s">
        <v>27</v>
      </c>
      <c r="C34" s="11">
        <v>70349</v>
      </c>
      <c r="D34" s="10">
        <f t="shared" si="0"/>
        <v>70349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70349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1254.74</v>
      </c>
      <c r="D36" s="10">
        <f t="shared" si="0"/>
        <v>1254.74</v>
      </c>
      <c r="E36" s="11"/>
      <c r="F36" s="5"/>
      <c r="G36" s="5"/>
      <c r="H36" s="5"/>
      <c r="I36" s="6"/>
      <c r="J36" s="12"/>
      <c r="K36" s="11"/>
      <c r="L36" s="14"/>
      <c r="M36" s="5">
        <v>1254.74</v>
      </c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24912.95</v>
      </c>
      <c r="D41" s="10">
        <f t="shared" si="0"/>
        <v>24948.85</v>
      </c>
      <c r="E41" s="11"/>
      <c r="F41" s="5"/>
      <c r="G41" s="5"/>
      <c r="H41" s="5"/>
      <c r="I41" s="6"/>
      <c r="J41" s="12"/>
      <c r="K41" s="11">
        <v>23563.89</v>
      </c>
      <c r="L41" s="14"/>
      <c r="M41" s="5">
        <v>1384.96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4203984.540000002</v>
      </c>
      <c r="D44" s="64">
        <f>SUM(E44:O44)</f>
        <v>4204021.44</v>
      </c>
      <c r="E44" s="65">
        <f aca="true" t="shared" si="1" ref="E44:O44">SUM(E5:E43)</f>
        <v>54222.52</v>
      </c>
      <c r="F44" s="63">
        <f t="shared" si="1"/>
        <v>111964</v>
      </c>
      <c r="G44" s="63">
        <f t="shared" si="1"/>
        <v>95876</v>
      </c>
      <c r="H44" s="63">
        <f t="shared" si="1"/>
        <v>64971</v>
      </c>
      <c r="I44" s="63">
        <f t="shared" si="1"/>
        <v>224873</v>
      </c>
      <c r="J44" s="66">
        <f t="shared" si="1"/>
        <v>289074.36</v>
      </c>
      <c r="K44" s="65">
        <f t="shared" si="1"/>
        <v>500603.18</v>
      </c>
      <c r="L44" s="67">
        <f t="shared" si="1"/>
        <v>488040.91000000003</v>
      </c>
      <c r="M44" s="63">
        <f t="shared" si="1"/>
        <v>1136930.7199999995</v>
      </c>
      <c r="N44" s="64">
        <f t="shared" si="1"/>
        <v>1234914.1400000001</v>
      </c>
      <c r="O44" s="65">
        <f t="shared" si="1"/>
        <v>2551.61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>
        <v>3475.54</v>
      </c>
      <c r="D52" s="10">
        <f t="shared" si="2"/>
        <v>3475.54</v>
      </c>
      <c r="E52" s="11"/>
      <c r="F52" s="5"/>
      <c r="G52" s="5"/>
      <c r="H52" s="5"/>
      <c r="I52" s="6"/>
      <c r="J52" s="12">
        <v>3116.72</v>
      </c>
      <c r="K52" s="11"/>
      <c r="L52" s="14"/>
      <c r="M52" s="5">
        <v>358.82</v>
      </c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4207460.080000002</v>
      </c>
      <c r="D56" s="72">
        <f>SUM(E56:O56)</f>
        <v>4207496.9799999995</v>
      </c>
      <c r="E56" s="73">
        <f aca="true" t="shared" si="3" ref="E56:O56">SUM(E44:E55)</f>
        <v>54222.52</v>
      </c>
      <c r="F56" s="71">
        <f t="shared" si="3"/>
        <v>111964</v>
      </c>
      <c r="G56" s="71">
        <f t="shared" si="3"/>
        <v>95876</v>
      </c>
      <c r="H56" s="71">
        <f t="shared" si="3"/>
        <v>64971</v>
      </c>
      <c r="I56" s="74">
        <f t="shared" si="3"/>
        <v>224873</v>
      </c>
      <c r="J56" s="75">
        <f t="shared" si="3"/>
        <v>292191.07999999996</v>
      </c>
      <c r="K56" s="73">
        <f t="shared" si="3"/>
        <v>500603.18</v>
      </c>
      <c r="L56" s="76">
        <f t="shared" si="3"/>
        <v>488040.91000000003</v>
      </c>
      <c r="M56" s="71">
        <f t="shared" si="3"/>
        <v>1137289.5399999996</v>
      </c>
      <c r="N56" s="83">
        <f t="shared" si="3"/>
        <v>1234914.1400000001</v>
      </c>
      <c r="O56" s="73">
        <f t="shared" si="3"/>
        <v>2551.61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54222.52</v>
      </c>
      <c r="D62" s="45">
        <f>E56/D56</f>
        <v>0.012887120361046582</v>
      </c>
    </row>
    <row r="63" spans="2:4" ht="15">
      <c r="B63" s="24" t="s">
        <v>2</v>
      </c>
      <c r="C63" s="46">
        <f>F56</f>
        <v>111964</v>
      </c>
      <c r="D63" s="45">
        <f>F56/D56</f>
        <v>0.026610595451930667</v>
      </c>
    </row>
    <row r="64" spans="2:4" ht="15">
      <c r="B64" s="24" t="s">
        <v>3</v>
      </c>
      <c r="C64" s="46">
        <f>G56</f>
        <v>95876</v>
      </c>
      <c r="D64" s="45">
        <f>G56/D56</f>
        <v>0.022786944460266734</v>
      </c>
    </row>
    <row r="65" spans="2:4" ht="15">
      <c r="B65" s="24" t="s">
        <v>4</v>
      </c>
      <c r="C65" s="46">
        <f>H56</f>
        <v>64971</v>
      </c>
      <c r="D65" s="45">
        <f>H56/D56</f>
        <v>0.01544172231348815</v>
      </c>
    </row>
    <row r="66" spans="2:4" ht="15">
      <c r="B66" s="24" t="s">
        <v>5</v>
      </c>
      <c r="C66" s="46">
        <f>I56</f>
        <v>224873</v>
      </c>
      <c r="D66" s="45">
        <f>I56/D56</f>
        <v>0.05344578999555218</v>
      </c>
    </row>
    <row r="67" spans="2:4" ht="15">
      <c r="B67" s="53" t="s">
        <v>46</v>
      </c>
      <c r="C67" s="47">
        <f>J56</f>
        <v>292191.07999999996</v>
      </c>
      <c r="D67" s="48">
        <f>J56/D56</f>
        <v>0.06944534515150146</v>
      </c>
    </row>
    <row r="68" spans="2:4" ht="15.75" thickBot="1">
      <c r="B68" s="91" t="s">
        <v>79</v>
      </c>
      <c r="C68" s="49">
        <f>SUM(C62:C67)</f>
        <v>844097.6</v>
      </c>
      <c r="D68" s="50">
        <f>SUM(D62:D67)</f>
        <v>0.20061751773378578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500603.18</v>
      </c>
      <c r="D70" s="23">
        <f>K56/D56</f>
        <v>0.11897885664079551</v>
      </c>
    </row>
    <row r="71" spans="2:4" ht="15">
      <c r="B71" s="54" t="s">
        <v>8</v>
      </c>
      <c r="C71" s="25">
        <f>L56</f>
        <v>488040.91000000003</v>
      </c>
      <c r="D71" s="26">
        <f>L56/D56</f>
        <v>0.11599316941161537</v>
      </c>
    </row>
    <row r="72" spans="2:4" ht="15.75" thickBot="1">
      <c r="B72" s="91" t="s">
        <v>80</v>
      </c>
      <c r="C72" s="49">
        <f>SUM(C70:C71)</f>
        <v>988644.0900000001</v>
      </c>
      <c r="D72" s="50">
        <f>SUM(D70:D71)</f>
        <v>0.23497202605241088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1137289.5399999996</v>
      </c>
      <c r="D74" s="23">
        <f>M56/D56</f>
        <v>0.2703007382788424</v>
      </c>
    </row>
    <row r="75" spans="2:4" ht="15">
      <c r="B75" s="22" t="s">
        <v>9</v>
      </c>
      <c r="C75" s="21">
        <f>N56</f>
        <v>1234914.1400000001</v>
      </c>
      <c r="D75" s="23">
        <f>N56/D56</f>
        <v>0.2935032742435861</v>
      </c>
    </row>
    <row r="76" spans="2:4" ht="15">
      <c r="B76" s="97" t="s">
        <v>50</v>
      </c>
      <c r="C76" s="25">
        <f>O56</f>
        <v>2551.61</v>
      </c>
      <c r="D76" s="26">
        <f>O56/D56</f>
        <v>0.0006064436913749135</v>
      </c>
    </row>
    <row r="77" spans="2:4" ht="15.75" thickBot="1">
      <c r="B77" s="91" t="s">
        <v>81</v>
      </c>
      <c r="C77" s="49">
        <f>SUM(C74:C76)</f>
        <v>2374755.2899999996</v>
      </c>
      <c r="D77" s="50">
        <f>SUM(D74:D76)</f>
        <v>0.5644104562138033</v>
      </c>
    </row>
    <row r="78" spans="2:4" ht="15.75" thickBot="1">
      <c r="B78" s="94" t="s">
        <v>47</v>
      </c>
      <c r="C78" s="95">
        <f>C68+C72+C77</f>
        <v>4207496.9799999995</v>
      </c>
      <c r="D78" s="96">
        <f>D68+D72+D77</f>
        <v>0.9999999999999999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C55:O55 A5:O53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&amp;"-,Bold"&amp;20SKAGIT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2014-07-09T21:50:09Z</dcterms:modified>
  <cp:category>Washington State</cp:category>
  <cp:version/>
  <cp:contentType/>
  <cp:contentStatus/>
</cp:coreProperties>
</file>