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Spokane Pgs 62-63" sheetId="1" r:id="rId1"/>
  </sheets>
  <definedNames>
    <definedName name="_xlnm.Print_Area" localSheetId="0">'Spokane Pgs 62-63'!$A$1:$O$88</definedName>
    <definedName name="_xlnm.Print_Titles" localSheetId="0">'Spokane Pgs 62-63'!$1:$4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<sst xmlns="http://schemas.openxmlformats.org/spreadsheetml/2006/main" count="95" uniqueCount="87">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</sst>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('Spokane Pgs 62-63'!$B$61,'Spokane Pgs 62-63'!$B$69,'Spokane Pgs 62-63'!$B$74:$B$76)</c:f>
              <c:strCache/>
            </c:strRef>
          </c:cat>
          <c:val>
            <c:numRef>
              <c:f>('Spokane Pgs 62-63'!$C$68,'Spokane Pgs 62-63'!$C$72,'Spokane Pgs 62-63'!$C$74:$C$76)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D4" sqref="D4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480000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191.09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1319225</v>
      </c>
      <c r="D5" s="10">
        <f>SUM(E5:O5)</f>
        <v>1319224</v>
      </c>
      <c r="E5" s="13">
        <v>0</v>
      </c>
      <c r="F5" s="7">
        <v>0</v>
      </c>
      <c r="G5" s="7">
        <v>0</v>
      </c>
      <c r="H5" s="7">
        <v>161977</v>
      </c>
      <c r="I5" s="19">
        <v>0</v>
      </c>
      <c r="J5" s="34">
        <v>500000</v>
      </c>
      <c r="K5" s="13">
        <v>33962</v>
      </c>
      <c r="L5" s="35">
        <v>357751</v>
      </c>
      <c r="M5" s="7">
        <f>44355+95000</f>
        <v>139355</v>
      </c>
      <c r="N5" s="80">
        <v>19485</v>
      </c>
      <c r="O5" s="13">
        <f>67862+83+38728+21</f>
        <v>106694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1394226</v>
      </c>
      <c r="D7" s="10">
        <f t="shared" si="0"/>
        <v>1394226</v>
      </c>
      <c r="E7" s="11"/>
      <c r="F7" s="5">
        <v>546165</v>
      </c>
      <c r="G7" s="5"/>
      <c r="H7" s="5"/>
      <c r="I7" s="6"/>
      <c r="J7" s="12"/>
      <c r="K7" s="11">
        <f>117679+51614</f>
        <v>169293</v>
      </c>
      <c r="L7" s="14">
        <v>675768</v>
      </c>
      <c r="M7" s="5"/>
      <c r="N7" s="10"/>
      <c r="O7" s="11">
        <v>3000</v>
      </c>
    </row>
    <row r="8" spans="1:15" ht="15">
      <c r="A8" s="36">
        <v>562.24</v>
      </c>
      <c r="B8" s="37" t="s">
        <v>16</v>
      </c>
      <c r="C8" s="11">
        <v>159609</v>
      </c>
      <c r="D8" s="10">
        <f t="shared" si="0"/>
        <v>159610</v>
      </c>
      <c r="E8" s="11">
        <v>22813</v>
      </c>
      <c r="F8" s="5"/>
      <c r="G8" s="5"/>
      <c r="H8" s="5">
        <v>100000</v>
      </c>
      <c r="I8" s="6"/>
      <c r="J8" s="12">
        <v>3129</v>
      </c>
      <c r="K8" s="11"/>
      <c r="L8" s="14">
        <v>22813</v>
      </c>
      <c r="M8" s="5"/>
      <c r="N8" s="10"/>
      <c r="O8" s="11">
        <v>10855</v>
      </c>
    </row>
    <row r="9" spans="1:15" ht="15">
      <c r="A9" s="36">
        <v>562.25</v>
      </c>
      <c r="B9" s="59" t="s">
        <v>60</v>
      </c>
      <c r="C9" s="11">
        <v>3457910</v>
      </c>
      <c r="D9" s="10">
        <f t="shared" si="0"/>
        <v>3457911</v>
      </c>
      <c r="E9" s="11">
        <v>25187</v>
      </c>
      <c r="F9" s="5">
        <v>401421</v>
      </c>
      <c r="G9" s="5"/>
      <c r="H9" s="5"/>
      <c r="I9" s="6">
        <v>85027</v>
      </c>
      <c r="J9" s="12">
        <v>2070229</v>
      </c>
      <c r="K9" s="11">
        <f>523+236437</f>
        <v>236960</v>
      </c>
      <c r="L9" s="14">
        <f>586392+16953</f>
        <v>603345</v>
      </c>
      <c r="M9" s="5"/>
      <c r="N9" s="10">
        <v>782</v>
      </c>
      <c r="O9" s="11">
        <v>34960</v>
      </c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2554082</v>
      </c>
      <c r="D12" s="10">
        <f t="shared" si="0"/>
        <v>2554082</v>
      </c>
      <c r="E12" s="11"/>
      <c r="F12" s="5"/>
      <c r="G12" s="5"/>
      <c r="H12" s="5"/>
      <c r="I12" s="6">
        <v>149628</v>
      </c>
      <c r="J12" s="12"/>
      <c r="K12" s="11">
        <f>1485+2402677</f>
        <v>2404162</v>
      </c>
      <c r="L12" s="14"/>
      <c r="M12" s="5"/>
      <c r="N12" s="10">
        <v>22</v>
      </c>
      <c r="O12" s="11">
        <v>270</v>
      </c>
    </row>
    <row r="13" spans="1:15" ht="15">
      <c r="A13" s="36">
        <v>562.29</v>
      </c>
      <c r="B13" s="59" t="s">
        <v>53</v>
      </c>
      <c r="C13" s="11">
        <v>83383</v>
      </c>
      <c r="D13" s="10">
        <f t="shared" si="0"/>
        <v>83383</v>
      </c>
      <c r="E13" s="11"/>
      <c r="F13" s="5"/>
      <c r="G13" s="5"/>
      <c r="H13" s="5"/>
      <c r="I13" s="6"/>
      <c r="J13" s="12"/>
      <c r="K13" s="11"/>
      <c r="L13" s="14">
        <v>49863</v>
      </c>
      <c r="M13" s="5">
        <v>33520</v>
      </c>
      <c r="N13" s="10"/>
      <c r="O13" s="11"/>
    </row>
    <row r="14" spans="1:15" ht="15">
      <c r="A14" s="36">
        <v>562.32</v>
      </c>
      <c r="B14" s="37" t="s">
        <v>17</v>
      </c>
      <c r="C14" s="11">
        <v>352604</v>
      </c>
      <c r="D14" s="10">
        <f t="shared" si="0"/>
        <v>352603</v>
      </c>
      <c r="E14" s="11"/>
      <c r="F14" s="5"/>
      <c r="G14" s="5"/>
      <c r="H14" s="5"/>
      <c r="I14" s="6">
        <v>135057</v>
      </c>
      <c r="J14" s="12"/>
      <c r="K14" s="11">
        <f>115782+7986+2759+4594</f>
        <v>131121</v>
      </c>
      <c r="L14" s="14">
        <v>15083</v>
      </c>
      <c r="M14" s="5"/>
      <c r="N14" s="10">
        <f>50899+364+2387</f>
        <v>53650</v>
      </c>
      <c r="O14" s="11">
        <v>17692</v>
      </c>
    </row>
    <row r="15" spans="1:15" ht="15">
      <c r="A15" s="36">
        <v>562.33</v>
      </c>
      <c r="B15" s="59" t="s">
        <v>62</v>
      </c>
      <c r="C15" s="11">
        <v>4752</v>
      </c>
      <c r="D15" s="10">
        <f t="shared" si="0"/>
        <v>4752</v>
      </c>
      <c r="E15" s="11"/>
      <c r="F15" s="5"/>
      <c r="G15" s="5"/>
      <c r="H15" s="5"/>
      <c r="I15" s="6"/>
      <c r="J15" s="12"/>
      <c r="K15" s="11"/>
      <c r="L15" s="14"/>
      <c r="M15" s="5">
        <v>4752</v>
      </c>
      <c r="N15" s="10"/>
      <c r="O15" s="11"/>
    </row>
    <row r="16" spans="1:15" ht="15">
      <c r="A16" s="36">
        <v>562.34</v>
      </c>
      <c r="B16" s="37" t="s">
        <v>18</v>
      </c>
      <c r="C16" s="11">
        <v>169684</v>
      </c>
      <c r="D16" s="10">
        <f t="shared" si="0"/>
        <v>169684</v>
      </c>
      <c r="E16" s="11"/>
      <c r="F16" s="5"/>
      <c r="G16" s="5"/>
      <c r="H16" s="5"/>
      <c r="I16" s="6"/>
      <c r="J16" s="12"/>
      <c r="K16" s="11">
        <v>14939</v>
      </c>
      <c r="L16" s="14"/>
      <c r="M16" s="5">
        <f>148257+1430</f>
        <v>149687</v>
      </c>
      <c r="N16" s="10">
        <f>3232+1826</f>
        <v>5058</v>
      </c>
      <c r="O16" s="11"/>
    </row>
    <row r="17" spans="1:15" ht="15">
      <c r="A17" s="36">
        <v>562.35</v>
      </c>
      <c r="B17" s="37" t="s">
        <v>19</v>
      </c>
      <c r="C17" s="11">
        <v>858025</v>
      </c>
      <c r="D17" s="10">
        <f t="shared" si="0"/>
        <v>858026</v>
      </c>
      <c r="E17" s="11">
        <v>177500</v>
      </c>
      <c r="F17" s="5"/>
      <c r="G17" s="5"/>
      <c r="H17" s="5"/>
      <c r="I17" s="6">
        <v>159092</v>
      </c>
      <c r="J17" s="12"/>
      <c r="K17" s="11">
        <f>287788+163547</f>
        <v>451335</v>
      </c>
      <c r="L17" s="14"/>
      <c r="M17" s="5"/>
      <c r="N17" s="10">
        <v>68860</v>
      </c>
      <c r="O17" s="11">
        <v>1239</v>
      </c>
    </row>
    <row r="18" spans="1:15" ht="15">
      <c r="A18" s="36">
        <v>562.39</v>
      </c>
      <c r="B18" s="37" t="s">
        <v>20</v>
      </c>
      <c r="C18" s="11"/>
      <c r="D18" s="10">
        <f t="shared" si="0"/>
        <v>0</v>
      </c>
      <c r="E18" s="11"/>
      <c r="F18" s="5"/>
      <c r="G18" s="5"/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>
        <v>1095667</v>
      </c>
      <c r="D19" s="10">
        <f t="shared" si="0"/>
        <v>1095666</v>
      </c>
      <c r="E19" s="11"/>
      <c r="F19" s="5"/>
      <c r="G19" s="5"/>
      <c r="H19" s="5"/>
      <c r="I19" s="6">
        <v>548362</v>
      </c>
      <c r="J19" s="12"/>
      <c r="K19" s="11">
        <f>794+53339+28748+261132</f>
        <v>344013</v>
      </c>
      <c r="L19" s="14">
        <f>30957+146638</f>
        <v>177595</v>
      </c>
      <c r="M19" s="5"/>
      <c r="N19" s="10">
        <v>15164</v>
      </c>
      <c r="O19" s="11">
        <v>10532</v>
      </c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813251</v>
      </c>
      <c r="D21" s="10">
        <f t="shared" si="0"/>
        <v>813250</v>
      </c>
      <c r="E21" s="11">
        <f>220349+5424</f>
        <v>225773</v>
      </c>
      <c r="F21" s="5"/>
      <c r="G21" s="5"/>
      <c r="H21" s="5"/>
      <c r="I21" s="6">
        <v>43810</v>
      </c>
      <c r="J21" s="12"/>
      <c r="K21" s="11">
        <f>463114+11857</f>
        <v>474971</v>
      </c>
      <c r="L21" s="14">
        <v>30049</v>
      </c>
      <c r="M21" s="5"/>
      <c r="N21" s="10">
        <v>38647</v>
      </c>
      <c r="O21" s="11"/>
    </row>
    <row r="22" spans="1:15" ht="15">
      <c r="A22" s="36">
        <v>562.44</v>
      </c>
      <c r="B22" s="59" t="s">
        <v>64</v>
      </c>
      <c r="C22" s="11">
        <v>21183</v>
      </c>
      <c r="D22" s="10">
        <f t="shared" si="0"/>
        <v>21182</v>
      </c>
      <c r="E22" s="11">
        <v>16135</v>
      </c>
      <c r="F22" s="5"/>
      <c r="G22" s="5"/>
      <c r="H22" s="5"/>
      <c r="I22" s="6">
        <v>5047</v>
      </c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>
        <v>26226</v>
      </c>
      <c r="D23" s="10">
        <f t="shared" si="0"/>
        <v>26226</v>
      </c>
      <c r="E23" s="11">
        <v>13762</v>
      </c>
      <c r="F23" s="5"/>
      <c r="G23" s="5"/>
      <c r="H23" s="5"/>
      <c r="I23" s="6">
        <v>12464</v>
      </c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/>
      <c r="D25" s="10">
        <f t="shared" si="0"/>
        <v>0</v>
      </c>
      <c r="E25" s="11"/>
      <c r="F25" s="5"/>
      <c r="G25" s="5"/>
      <c r="H25" s="5"/>
      <c r="I25" s="6"/>
      <c r="J25" s="12"/>
      <c r="K25" s="11"/>
      <c r="L25" s="14"/>
      <c r="M25" s="5"/>
      <c r="N25" s="10"/>
      <c r="O25" s="11"/>
    </row>
    <row r="26" spans="1:15" ht="15">
      <c r="A26" s="36">
        <v>562.53</v>
      </c>
      <c r="B26" s="59" t="s">
        <v>66</v>
      </c>
      <c r="C26" s="11">
        <v>511234</v>
      </c>
      <c r="D26" s="10">
        <f t="shared" si="0"/>
        <v>511234</v>
      </c>
      <c r="E26" s="11"/>
      <c r="F26" s="5"/>
      <c r="G26" s="5"/>
      <c r="H26" s="5"/>
      <c r="I26" s="6">
        <v>24117</v>
      </c>
      <c r="J26" s="12">
        <v>291289</v>
      </c>
      <c r="K26" s="11"/>
      <c r="L26" s="14"/>
      <c r="M26" s="5"/>
      <c r="N26" s="10">
        <v>195828</v>
      </c>
      <c r="O26" s="11"/>
    </row>
    <row r="27" spans="1:15" ht="15">
      <c r="A27" s="36">
        <v>562.54</v>
      </c>
      <c r="B27" s="59" t="s">
        <v>67</v>
      </c>
      <c r="C27" s="11">
        <v>692246</v>
      </c>
      <c r="D27" s="10">
        <f t="shared" si="0"/>
        <v>692246</v>
      </c>
      <c r="E27" s="11"/>
      <c r="F27" s="5"/>
      <c r="G27" s="5"/>
      <c r="H27" s="5"/>
      <c r="I27" s="6">
        <v>163730</v>
      </c>
      <c r="J27" s="12"/>
      <c r="K27" s="11"/>
      <c r="L27" s="14"/>
      <c r="M27" s="5"/>
      <c r="N27" s="10">
        <f>39195+414565+74756</f>
        <v>528516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1522803</v>
      </c>
      <c r="D29" s="10">
        <f t="shared" si="0"/>
        <v>1596388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1322254+118857+155277</f>
        <v>1596388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660973</v>
      </c>
      <c r="D31" s="10">
        <f t="shared" si="0"/>
        <v>660973</v>
      </c>
      <c r="E31" s="11"/>
      <c r="F31" s="5">
        <v>100000</v>
      </c>
      <c r="G31" s="5"/>
      <c r="H31" s="5">
        <v>112325</v>
      </c>
      <c r="I31" s="6"/>
      <c r="J31" s="12"/>
      <c r="K31" s="11"/>
      <c r="L31" s="14"/>
      <c r="M31" s="5">
        <f>9986+153799</f>
        <v>163785</v>
      </c>
      <c r="N31" s="10">
        <f>105663+179200</f>
        <v>284863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341919</v>
      </c>
      <c r="D34" s="10">
        <f t="shared" si="0"/>
        <v>341919</v>
      </c>
      <c r="E34" s="11"/>
      <c r="F34" s="5"/>
      <c r="G34" s="5"/>
      <c r="H34" s="5"/>
      <c r="I34" s="6"/>
      <c r="J34" s="12"/>
      <c r="K34" s="11"/>
      <c r="L34" s="14"/>
      <c r="M34" s="5">
        <v>17859</v>
      </c>
      <c r="N34" s="10">
        <v>323961</v>
      </c>
      <c r="O34" s="11">
        <v>99</v>
      </c>
    </row>
    <row r="35" spans="1:15" ht="15">
      <c r="A35" s="36">
        <v>562.72</v>
      </c>
      <c r="B35" s="37" t="s">
        <v>28</v>
      </c>
      <c r="C35" s="11">
        <v>135951</v>
      </c>
      <c r="D35" s="10">
        <f t="shared" si="0"/>
        <v>135950</v>
      </c>
      <c r="E35" s="11">
        <v>34655</v>
      </c>
      <c r="F35" s="5"/>
      <c r="G35" s="5"/>
      <c r="H35" s="5"/>
      <c r="I35" s="6"/>
      <c r="J35" s="12"/>
      <c r="K35" s="11"/>
      <c r="L35" s="14">
        <v>9429</v>
      </c>
      <c r="M35" s="5">
        <f>6643+93608</f>
        <v>100251</v>
      </c>
      <c r="N35" s="10">
        <f>-16272+2794</f>
        <v>-13478</v>
      </c>
      <c r="O35" s="11">
        <f>20+5073</f>
        <v>5093</v>
      </c>
    </row>
    <row r="36" spans="1:15" ht="15">
      <c r="A36" s="36">
        <v>562.73</v>
      </c>
      <c r="B36" s="37" t="s">
        <v>29</v>
      </c>
      <c r="C36" s="11">
        <v>18991</v>
      </c>
      <c r="D36" s="10">
        <f t="shared" si="0"/>
        <v>18991</v>
      </c>
      <c r="E36" s="11"/>
      <c r="F36" s="5"/>
      <c r="G36" s="5"/>
      <c r="H36" s="5"/>
      <c r="I36" s="6"/>
      <c r="J36" s="12"/>
      <c r="K36" s="11">
        <v>13013</v>
      </c>
      <c r="L36" s="14"/>
      <c r="M36" s="5">
        <v>5978</v>
      </c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v>420799</v>
      </c>
      <c r="D39" s="10">
        <f t="shared" si="0"/>
        <v>420799</v>
      </c>
      <c r="E39" s="11"/>
      <c r="F39" s="5"/>
      <c r="G39" s="5"/>
      <c r="H39" s="5"/>
      <c r="I39" s="6"/>
      <c r="J39" s="12"/>
      <c r="K39" s="11"/>
      <c r="L39" s="14"/>
      <c r="M39" s="5">
        <v>420799</v>
      </c>
      <c r="N39" s="10"/>
      <c r="O39" s="11"/>
    </row>
    <row r="40" spans="1:15" ht="15">
      <c r="A40" s="36">
        <v>562.8</v>
      </c>
      <c r="B40" s="37" t="s">
        <v>32</v>
      </c>
      <c r="C40" s="11">
        <v>654905</v>
      </c>
      <c r="D40" s="10">
        <f t="shared" si="0"/>
        <v>654905</v>
      </c>
      <c r="E40" s="11"/>
      <c r="F40" s="5"/>
      <c r="G40" s="5">
        <v>455566</v>
      </c>
      <c r="H40" s="5"/>
      <c r="I40" s="6"/>
      <c r="J40" s="12"/>
      <c r="K40" s="11"/>
      <c r="L40" s="14">
        <v>81050</v>
      </c>
      <c r="M40" s="5">
        <v>63589</v>
      </c>
      <c r="N40" s="10">
        <f>3040+1660</f>
        <v>4700</v>
      </c>
      <c r="O40" s="11">
        <v>50000</v>
      </c>
    </row>
    <row r="41" spans="1:15" ht="15">
      <c r="A41" s="36">
        <v>562.88</v>
      </c>
      <c r="B41" s="59" t="s">
        <v>58</v>
      </c>
      <c r="C41" s="11">
        <v>885449</v>
      </c>
      <c r="D41" s="10">
        <f t="shared" si="0"/>
        <v>885449</v>
      </c>
      <c r="E41" s="11"/>
      <c r="F41" s="5"/>
      <c r="G41" s="5"/>
      <c r="H41" s="5"/>
      <c r="I41" s="6"/>
      <c r="J41" s="12"/>
      <c r="K41" s="11">
        <f>635172+200792</f>
        <v>835964</v>
      </c>
      <c r="L41" s="14">
        <f>33679+4000</f>
        <v>37679</v>
      </c>
      <c r="M41" s="5">
        <v>11756</v>
      </c>
      <c r="N41" s="10">
        <v>50</v>
      </c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18155097</v>
      </c>
      <c r="D44" s="64">
        <f>SUM(E44:O44)</f>
        <v>18228679</v>
      </c>
      <c r="E44" s="65">
        <f aca="true" t="shared" si="1" ref="E44:O44">SUM(E5:E43)</f>
        <v>515825</v>
      </c>
      <c r="F44" s="63">
        <f t="shared" si="1"/>
        <v>1047586</v>
      </c>
      <c r="G44" s="63">
        <f t="shared" si="1"/>
        <v>455566</v>
      </c>
      <c r="H44" s="63">
        <f t="shared" si="1"/>
        <v>374302</v>
      </c>
      <c r="I44" s="63">
        <f t="shared" si="1"/>
        <v>1326334</v>
      </c>
      <c r="J44" s="66">
        <f t="shared" si="1"/>
        <v>2864647</v>
      </c>
      <c r="K44" s="65">
        <f t="shared" si="1"/>
        <v>5109733</v>
      </c>
      <c r="L44" s="67">
        <f t="shared" si="1"/>
        <v>2060425</v>
      </c>
      <c r="M44" s="63">
        <f t="shared" si="1"/>
        <v>1111331</v>
      </c>
      <c r="N44" s="64">
        <f t="shared" si="1"/>
        <v>3122496</v>
      </c>
      <c r="O44" s="65">
        <f t="shared" si="1"/>
        <v>240434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v>303237</v>
      </c>
      <c r="D49" s="10">
        <f t="shared" si="2"/>
        <v>303237</v>
      </c>
      <c r="E49" s="11"/>
      <c r="F49" s="5"/>
      <c r="G49" s="5"/>
      <c r="H49" s="5"/>
      <c r="I49" s="6"/>
      <c r="J49" s="12">
        <v>258490</v>
      </c>
      <c r="K49" s="11"/>
      <c r="L49" s="14"/>
      <c r="M49" s="5">
        <v>44747</v>
      </c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>
        <v>2178231</v>
      </c>
      <c r="D53" s="10">
        <f t="shared" si="2"/>
        <v>2178231</v>
      </c>
      <c r="E53" s="11"/>
      <c r="F53" s="5"/>
      <c r="G53" s="5"/>
      <c r="H53" s="5"/>
      <c r="I53" s="6"/>
      <c r="J53" s="12">
        <v>182836</v>
      </c>
      <c r="K53" s="11"/>
      <c r="L53" s="14"/>
      <c r="M53" s="5">
        <v>68543</v>
      </c>
      <c r="N53" s="10">
        <f>1046904+879948</f>
        <v>1926852</v>
      </c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20636565</v>
      </c>
      <c r="D56" s="72">
        <f>SUM(E56:O56)</f>
        <v>20710147</v>
      </c>
      <c r="E56" s="73">
        <f aca="true" t="shared" si="3" ref="E56:O56">SUM(E44:E55)</f>
        <v>515825</v>
      </c>
      <c r="F56" s="71">
        <f t="shared" si="3"/>
        <v>1047586</v>
      </c>
      <c r="G56" s="71">
        <f t="shared" si="3"/>
        <v>455566</v>
      </c>
      <c r="H56" s="71">
        <f t="shared" si="3"/>
        <v>374302</v>
      </c>
      <c r="I56" s="74">
        <f t="shared" si="3"/>
        <v>1326334</v>
      </c>
      <c r="J56" s="75">
        <f t="shared" si="3"/>
        <v>3305973</v>
      </c>
      <c r="K56" s="73">
        <f t="shared" si="3"/>
        <v>5109733</v>
      </c>
      <c r="L56" s="76">
        <f t="shared" si="3"/>
        <v>2060425</v>
      </c>
      <c r="M56" s="71">
        <f t="shared" si="3"/>
        <v>1224621</v>
      </c>
      <c r="N56" s="83">
        <f t="shared" si="3"/>
        <v>5049348</v>
      </c>
      <c r="O56" s="73">
        <f t="shared" si="3"/>
        <v>240434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515825</v>
      </c>
      <c r="D62" s="45">
        <f>E56/D56</f>
        <v>0.024906872944938537</v>
      </c>
    </row>
    <row r="63" spans="2:4" ht="15">
      <c r="B63" s="24" t="s">
        <v>2</v>
      </c>
      <c r="C63" s="46">
        <f>F56</f>
        <v>1047586</v>
      </c>
      <c r="D63" s="45">
        <f>F56/D56</f>
        <v>0.050583223769488456</v>
      </c>
    </row>
    <row r="64" spans="2:4" ht="15">
      <c r="B64" s="24" t="s">
        <v>3</v>
      </c>
      <c r="C64" s="46">
        <f>G56</f>
        <v>455566</v>
      </c>
      <c r="D64" s="45">
        <f>G56/D56</f>
        <v>0.02199723642714849</v>
      </c>
    </row>
    <row r="65" spans="2:4" ht="15">
      <c r="B65" s="24" t="s">
        <v>4</v>
      </c>
      <c r="C65" s="46">
        <f>H56</f>
        <v>374302</v>
      </c>
      <c r="D65" s="45">
        <f>H56/D56</f>
        <v>0.01807336278202178</v>
      </c>
    </row>
    <row r="66" spans="2:4" ht="15">
      <c r="B66" s="24" t="s">
        <v>5</v>
      </c>
      <c r="C66" s="46">
        <f>I56</f>
        <v>1326334</v>
      </c>
      <c r="D66" s="45">
        <f>I56/D56</f>
        <v>0.0640427129754318</v>
      </c>
    </row>
    <row r="67" spans="2:4" ht="15">
      <c r="B67" s="53" t="s">
        <v>46</v>
      </c>
      <c r="C67" s="47">
        <f>J56</f>
        <v>3305973</v>
      </c>
      <c r="D67" s="48">
        <f>J56/D56</f>
        <v>0.15963059074375474</v>
      </c>
    </row>
    <row r="68" spans="2:4" ht="15.75" thickBot="1">
      <c r="B68" s="91" t="s">
        <v>79</v>
      </c>
      <c r="C68" s="49">
        <f>SUM(C62:C67)</f>
        <v>7025586</v>
      </c>
      <c r="D68" s="50">
        <f>SUM(D62:D67)</f>
        <v>0.3392339996427838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5109733</v>
      </c>
      <c r="D70" s="23">
        <f>K56/D56</f>
        <v>0.24672606138430597</v>
      </c>
    </row>
    <row r="71" spans="2:4" ht="15">
      <c r="B71" s="54" t="s">
        <v>8</v>
      </c>
      <c r="C71" s="25">
        <f>L56</f>
        <v>2060425</v>
      </c>
      <c r="D71" s="26">
        <f>L56/D56</f>
        <v>0.09948867093990207</v>
      </c>
    </row>
    <row r="72" spans="2:4" ht="15.75" thickBot="1">
      <c r="B72" s="91" t="s">
        <v>80</v>
      </c>
      <c r="C72" s="49">
        <f>SUM(C70:C71)</f>
        <v>7170158</v>
      </c>
      <c r="D72" s="50">
        <f>SUM(D70:D71)</f>
        <v>0.3462147323242081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1224621</v>
      </c>
      <c r="D74" s="23">
        <f>M56/D56</f>
        <v>0.05913144894625808</v>
      </c>
    </row>
    <row r="75" spans="2:4" ht="15">
      <c r="B75" s="22" t="s">
        <v>9</v>
      </c>
      <c r="C75" s="21">
        <f>N56</f>
        <v>5049348</v>
      </c>
      <c r="D75" s="23">
        <f>N56/D56</f>
        <v>0.24381034089231718</v>
      </c>
    </row>
    <row r="76" spans="2:4" ht="15">
      <c r="B76" s="97" t="s">
        <v>50</v>
      </c>
      <c r="C76" s="25">
        <f>O56</f>
        <v>240434</v>
      </c>
      <c r="D76" s="26">
        <f>O56/D56</f>
        <v>0.011609478194432903</v>
      </c>
    </row>
    <row r="77" spans="2:4" ht="15.75" thickBot="1">
      <c r="B77" s="91" t="s">
        <v>81</v>
      </c>
      <c r="C77" s="49">
        <f>SUM(C74:C76)</f>
        <v>6514403</v>
      </c>
      <c r="D77" s="50">
        <f>SUM(D74:D76)</f>
        <v>0.3145512680330082</v>
      </c>
    </row>
    <row r="78" spans="2:4" ht="15.75" thickBot="1">
      <c r="B78" s="94" t="s">
        <v>47</v>
      </c>
      <c r="C78" s="95">
        <f>C68+C72+C77</f>
        <v>20710147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&amp;"-,Bold"&amp;20SPOKANE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2014-07-09T21:52:34Z</dcterms:modified>
  <cp:category>Washington State</cp:category>
  <cp:version/>
  <cp:contentType/>
  <cp:contentStatus/>
</cp:coreProperties>
</file>