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Yakima Pgs 76-77" sheetId="1" r:id="rId1"/>
  </sheets>
  <definedNames>
    <definedName name="_xlnm.Print_Area" localSheetId="0">'Yakima Pgs 76-77'!$A$1:$O$88</definedName>
    <definedName name="_xlnm.Print_Titles" localSheetId="0">'Yakima Pgs 76-77'!$1:$4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<sst xmlns="http://schemas.openxmlformats.org/spreadsheetml/2006/main" count="95" uniqueCount="87">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</sst>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('Yakima Pgs 76-77'!$B$61,'Yakima Pgs 76-77'!$B$69,'Yakima Pgs 76-77'!$B$74:$B$76)</c:f>
              <c:strCache/>
            </c:strRef>
          </c:cat>
          <c:val>
            <c:numRef>
              <c:f>('Yakima Pgs 76-77'!$C$68,'Yakima Pgs 76-77'!$C$72,'Yakima Pgs 76-77'!$C$74:$C$76)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46">
      <selection activeCell="B85" sqref="B8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247250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23.33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f>148835+95697</f>
        <v>244532</v>
      </c>
      <c r="D5" s="10">
        <f>SUM(E5:O5)</f>
        <v>244531</v>
      </c>
      <c r="E5" s="13">
        <v>0</v>
      </c>
      <c r="F5" s="7">
        <v>85234</v>
      </c>
      <c r="G5" s="7">
        <v>0</v>
      </c>
      <c r="H5" s="7">
        <v>58183</v>
      </c>
      <c r="I5" s="19">
        <v>0</v>
      </c>
      <c r="J5" s="34">
        <v>0</v>
      </c>
      <c r="K5" s="13">
        <v>0</v>
      </c>
      <c r="L5" s="35">
        <v>92469</v>
      </c>
      <c r="M5" s="7">
        <v>0</v>
      </c>
      <c r="N5" s="80">
        <v>0</v>
      </c>
      <c r="O5" s="13">
        <f>8485+160</f>
        <v>8645</v>
      </c>
    </row>
    <row r="6" spans="1:15" ht="15">
      <c r="A6" s="36">
        <v>562.21</v>
      </c>
      <c r="B6" s="37" t="s">
        <v>15</v>
      </c>
      <c r="C6" s="11"/>
      <c r="D6" s="10"/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f>58655+2470</f>
        <v>61125</v>
      </c>
      <c r="D7" s="10">
        <f aca="true" t="shared" si="0" ref="D7:D43">SUM(E7:O7)</f>
        <v>61125</v>
      </c>
      <c r="E7" s="11"/>
      <c r="F7" s="5">
        <v>9858</v>
      </c>
      <c r="G7" s="5"/>
      <c r="H7" s="5">
        <v>2166</v>
      </c>
      <c r="I7" s="6"/>
      <c r="J7" s="12"/>
      <c r="K7" s="11">
        <f>13500+16675</f>
        <v>30175</v>
      </c>
      <c r="L7" s="14"/>
      <c r="M7" s="5"/>
      <c r="N7" s="10">
        <v>17531</v>
      </c>
      <c r="O7" s="11">
        <f>1320+75</f>
        <v>1395</v>
      </c>
    </row>
    <row r="8" spans="1:15" ht="15">
      <c r="A8" s="36">
        <v>562.24</v>
      </c>
      <c r="B8" s="37" t="s">
        <v>16</v>
      </c>
      <c r="C8" s="11"/>
      <c r="D8" s="10">
        <f t="shared" si="0"/>
        <v>0</v>
      </c>
      <c r="E8" s="11"/>
      <c r="F8" s="5"/>
      <c r="G8" s="5"/>
      <c r="H8" s="5"/>
      <c r="I8" s="6"/>
      <c r="J8" s="12"/>
      <c r="K8" s="11"/>
      <c r="L8" s="14"/>
      <c r="M8" s="5"/>
      <c r="N8" s="10"/>
      <c r="O8" s="11"/>
    </row>
    <row r="9" spans="1:15" ht="15">
      <c r="A9" s="36">
        <v>562.25</v>
      </c>
      <c r="B9" s="59" t="s">
        <v>60</v>
      </c>
      <c r="C9" s="11">
        <v>119289</v>
      </c>
      <c r="D9" s="10">
        <f t="shared" si="0"/>
        <v>119289</v>
      </c>
      <c r="E9" s="11"/>
      <c r="F9" s="5"/>
      <c r="G9" s="5"/>
      <c r="H9" s="5"/>
      <c r="I9" s="6"/>
      <c r="J9" s="12"/>
      <c r="K9" s="11"/>
      <c r="L9" s="14">
        <v>55000</v>
      </c>
      <c r="M9" s="5"/>
      <c r="N9" s="10"/>
      <c r="O9" s="11">
        <f>55000+9289</f>
        <v>64289</v>
      </c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/>
      <c r="D12" s="10">
        <f t="shared" si="0"/>
        <v>0</v>
      </c>
      <c r="E12" s="11"/>
      <c r="F12" s="5"/>
      <c r="G12" s="5"/>
      <c r="H12" s="5"/>
      <c r="I12" s="6"/>
      <c r="J12" s="12"/>
      <c r="K12" s="11"/>
      <c r="L12" s="14"/>
      <c r="M12" s="5"/>
      <c r="N12" s="10"/>
      <c r="O12" s="11"/>
    </row>
    <row r="13" spans="1:15" ht="15">
      <c r="A13" s="36">
        <v>562.29</v>
      </c>
      <c r="B13" s="59" t="s">
        <v>53</v>
      </c>
      <c r="C13" s="11"/>
      <c r="D13" s="10">
        <f t="shared" si="0"/>
        <v>0</v>
      </c>
      <c r="E13" s="11"/>
      <c r="F13" s="5"/>
      <c r="G13" s="5"/>
      <c r="H13" s="5"/>
      <c r="I13" s="6"/>
      <c r="J13" s="12"/>
      <c r="K13" s="11"/>
      <c r="L13" s="14"/>
      <c r="M13" s="5"/>
      <c r="N13" s="10"/>
      <c r="O13" s="11"/>
    </row>
    <row r="14" spans="1:15" ht="15">
      <c r="A14" s="36">
        <v>562.32</v>
      </c>
      <c r="B14" s="37" t="s">
        <v>17</v>
      </c>
      <c r="C14" s="11">
        <v>98852</v>
      </c>
      <c r="D14" s="10">
        <f t="shared" si="0"/>
        <v>98853</v>
      </c>
      <c r="E14" s="11"/>
      <c r="F14" s="5">
        <v>14301</v>
      </c>
      <c r="G14" s="5">
        <v>15154</v>
      </c>
      <c r="H14" s="5"/>
      <c r="I14" s="6"/>
      <c r="J14" s="12"/>
      <c r="K14" s="11">
        <f>67266+1776</f>
        <v>69042</v>
      </c>
      <c r="L14" s="14"/>
      <c r="M14" s="5"/>
      <c r="N14" s="10"/>
      <c r="O14" s="11">
        <v>356</v>
      </c>
    </row>
    <row r="15" spans="1:15" ht="15">
      <c r="A15" s="36">
        <v>562.33</v>
      </c>
      <c r="B15" s="59" t="s">
        <v>62</v>
      </c>
      <c r="C15" s="11">
        <f>128239+39419+4388</f>
        <v>172046</v>
      </c>
      <c r="D15" s="10">
        <f t="shared" si="0"/>
        <v>172047</v>
      </c>
      <c r="E15" s="11"/>
      <c r="F15" s="5">
        <v>743</v>
      </c>
      <c r="G15" s="5">
        <v>127980</v>
      </c>
      <c r="H15" s="5"/>
      <c r="I15" s="6">
        <v>39419</v>
      </c>
      <c r="J15" s="12"/>
      <c r="K15" s="11">
        <v>3905</v>
      </c>
      <c r="L15" s="14"/>
      <c r="M15" s="5"/>
      <c r="N15" s="10"/>
      <c r="O15" s="11"/>
    </row>
    <row r="16" spans="1:15" ht="15">
      <c r="A16" s="36">
        <v>562.34</v>
      </c>
      <c r="B16" s="37" t="s">
        <v>18</v>
      </c>
      <c r="C16" s="11">
        <v>178555</v>
      </c>
      <c r="D16" s="10">
        <f t="shared" si="0"/>
        <v>178555</v>
      </c>
      <c r="E16" s="11"/>
      <c r="F16" s="5">
        <v>29785</v>
      </c>
      <c r="G16" s="5"/>
      <c r="H16" s="5"/>
      <c r="I16" s="6">
        <v>48310</v>
      </c>
      <c r="J16" s="12">
        <v>160</v>
      </c>
      <c r="K16" s="11">
        <v>300</v>
      </c>
      <c r="L16" s="14"/>
      <c r="M16" s="5">
        <v>100000</v>
      </c>
      <c r="N16" s="10"/>
      <c r="O16" s="11"/>
    </row>
    <row r="17" spans="1:15" ht="15">
      <c r="A17" s="36">
        <v>562.35</v>
      </c>
      <c r="B17" s="37" t="s">
        <v>19</v>
      </c>
      <c r="C17" s="11">
        <v>85191</v>
      </c>
      <c r="D17" s="10">
        <f t="shared" si="0"/>
        <v>85191</v>
      </c>
      <c r="E17" s="11">
        <v>75625</v>
      </c>
      <c r="F17" s="5">
        <v>7971</v>
      </c>
      <c r="G17" s="5"/>
      <c r="H17" s="5">
        <v>1520</v>
      </c>
      <c r="I17" s="6"/>
      <c r="J17" s="12"/>
      <c r="K17" s="11"/>
      <c r="L17" s="14"/>
      <c r="M17" s="5"/>
      <c r="N17" s="10"/>
      <c r="O17" s="11">
        <v>75</v>
      </c>
    </row>
    <row r="18" spans="1:15" ht="15">
      <c r="A18" s="36">
        <v>562.39</v>
      </c>
      <c r="B18" s="37" t="s">
        <v>20</v>
      </c>
      <c r="C18" s="11"/>
      <c r="D18" s="10">
        <f t="shared" si="0"/>
        <v>0</v>
      </c>
      <c r="E18" s="11"/>
      <c r="F18" s="5"/>
      <c r="G18" s="5"/>
      <c r="H18" s="5"/>
      <c r="I18" s="6"/>
      <c r="J18" s="12"/>
      <c r="K18" s="11"/>
      <c r="L18" s="14"/>
      <c r="M18" s="5"/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>
        <f>65845+4786</f>
        <v>70631</v>
      </c>
      <c r="D20" s="10">
        <f t="shared" si="0"/>
        <v>70630</v>
      </c>
      <c r="E20" s="11"/>
      <c r="F20" s="5">
        <v>1950</v>
      </c>
      <c r="G20" s="5">
        <v>14541</v>
      </c>
      <c r="H20" s="5"/>
      <c r="I20" s="6"/>
      <c r="J20" s="12"/>
      <c r="K20" s="11"/>
      <c r="L20" s="14">
        <v>54139</v>
      </c>
      <c r="M20" s="5"/>
      <c r="N20" s="10"/>
      <c r="O20" s="11"/>
    </row>
    <row r="21" spans="1:15" ht="15">
      <c r="A21" s="36">
        <v>562.43</v>
      </c>
      <c r="B21" s="59" t="s">
        <v>63</v>
      </c>
      <c r="C21" s="11">
        <v>653726</v>
      </c>
      <c r="D21" s="10">
        <f t="shared" si="0"/>
        <v>653726</v>
      </c>
      <c r="E21" s="11">
        <f>96792+9880</f>
        <v>106672</v>
      </c>
      <c r="F21" s="5">
        <v>19298</v>
      </c>
      <c r="G21" s="5"/>
      <c r="H21" s="5"/>
      <c r="I21" s="6"/>
      <c r="J21" s="12"/>
      <c r="K21" s="11">
        <f>285604+5557</f>
        <v>291161</v>
      </c>
      <c r="L21" s="14">
        <f>225725+2662+428</f>
        <v>228815</v>
      </c>
      <c r="M21" s="5"/>
      <c r="N21" s="10"/>
      <c r="O21" s="11">
        <f>7746+34</f>
        <v>7780</v>
      </c>
    </row>
    <row r="22" spans="1:15" ht="15">
      <c r="A22" s="36">
        <v>562.44</v>
      </c>
      <c r="B22" s="59" t="s">
        <v>64</v>
      </c>
      <c r="C22" s="11"/>
      <c r="D22" s="10">
        <f t="shared" si="0"/>
        <v>0</v>
      </c>
      <c r="E22" s="11"/>
      <c r="F22" s="5"/>
      <c r="G22" s="5"/>
      <c r="H22" s="5"/>
      <c r="I22" s="6"/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/>
      <c r="D24" s="10">
        <f t="shared" si="0"/>
        <v>0</v>
      </c>
      <c r="E24" s="11"/>
      <c r="F24" s="5"/>
      <c r="G24" s="5"/>
      <c r="H24" s="5"/>
      <c r="I24" s="6"/>
      <c r="J24" s="12"/>
      <c r="K24" s="11"/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f>131190+908</f>
        <v>132098</v>
      </c>
      <c r="D25" s="10">
        <f t="shared" si="0"/>
        <v>132098</v>
      </c>
      <c r="E25" s="11"/>
      <c r="F25" s="5">
        <v>87527</v>
      </c>
      <c r="G25" s="5"/>
      <c r="H25" s="5"/>
      <c r="I25" s="6"/>
      <c r="J25" s="12"/>
      <c r="K25" s="11"/>
      <c r="L25" s="14"/>
      <c r="M25" s="5">
        <v>4215</v>
      </c>
      <c r="N25" s="10">
        <f>30856+9500</f>
        <v>40356</v>
      </c>
      <c r="O25" s="11"/>
    </row>
    <row r="26" spans="1:15" ht="15">
      <c r="A26" s="36">
        <v>562.53</v>
      </c>
      <c r="B26" s="59" t="s">
        <v>66</v>
      </c>
      <c r="C26" s="11">
        <f>120359+49411</f>
        <v>169770</v>
      </c>
      <c r="D26" s="10">
        <f t="shared" si="0"/>
        <v>169770</v>
      </c>
      <c r="E26" s="11"/>
      <c r="F26" s="5">
        <v>1447</v>
      </c>
      <c r="G26" s="5"/>
      <c r="H26" s="5"/>
      <c r="I26" s="6"/>
      <c r="J26" s="12">
        <v>81891</v>
      </c>
      <c r="K26" s="11"/>
      <c r="L26" s="14"/>
      <c r="M26" s="5">
        <v>65241</v>
      </c>
      <c r="N26" s="10">
        <f>9147+12044</f>
        <v>21191</v>
      </c>
      <c r="O26" s="11"/>
    </row>
    <row r="27" spans="1:15" ht="15">
      <c r="A27" s="36">
        <v>562.54</v>
      </c>
      <c r="B27" s="59" t="s">
        <v>67</v>
      </c>
      <c r="C27" s="11">
        <v>314914</v>
      </c>
      <c r="D27" s="10">
        <f t="shared" si="0"/>
        <v>314914</v>
      </c>
      <c r="E27" s="11"/>
      <c r="F27" s="5">
        <v>36596</v>
      </c>
      <c r="G27" s="5"/>
      <c r="H27" s="5"/>
      <c r="I27" s="6"/>
      <c r="J27" s="12"/>
      <c r="K27" s="11"/>
      <c r="L27" s="14"/>
      <c r="M27" s="5"/>
      <c r="N27" s="10">
        <f>251986+26090</f>
        <v>278076</v>
      </c>
      <c r="O27" s="11">
        <v>242</v>
      </c>
    </row>
    <row r="28" spans="1:15" ht="15">
      <c r="A28" s="36">
        <v>562.55</v>
      </c>
      <c r="B28" s="37" t="s">
        <v>24</v>
      </c>
      <c r="C28" s="11">
        <f>14792+2395</f>
        <v>17187</v>
      </c>
      <c r="D28" s="10">
        <f t="shared" si="0"/>
        <v>17187</v>
      </c>
      <c r="E28" s="11"/>
      <c r="F28" s="5">
        <v>17187</v>
      </c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539934</v>
      </c>
      <c r="D29" s="10">
        <f t="shared" si="0"/>
        <v>539934</v>
      </c>
      <c r="E29" s="11"/>
      <c r="F29" s="5"/>
      <c r="G29" s="5"/>
      <c r="H29" s="5"/>
      <c r="I29" s="6"/>
      <c r="J29" s="12"/>
      <c r="K29" s="11"/>
      <c r="L29" s="14"/>
      <c r="M29" s="5"/>
      <c r="N29" s="10">
        <f>503512+31583</f>
        <v>535095</v>
      </c>
      <c r="O29" s="11">
        <f>4488+351</f>
        <v>4839</v>
      </c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f>36725+22685</f>
        <v>59410</v>
      </c>
      <c r="D31" s="10">
        <f t="shared" si="0"/>
        <v>59411</v>
      </c>
      <c r="E31" s="11"/>
      <c r="F31" s="5"/>
      <c r="G31" s="5"/>
      <c r="H31" s="5"/>
      <c r="I31" s="6"/>
      <c r="J31" s="12"/>
      <c r="K31" s="11"/>
      <c r="L31" s="14"/>
      <c r="M31" s="5"/>
      <c r="N31" s="10">
        <f>53375+6036</f>
        <v>59411</v>
      </c>
      <c r="O31" s="11"/>
    </row>
    <row r="32" spans="1:15" ht="15">
      <c r="A32" s="36">
        <v>562.59</v>
      </c>
      <c r="B32" s="59" t="s">
        <v>56</v>
      </c>
      <c r="C32" s="11"/>
      <c r="D32" s="10">
        <f t="shared" si="0"/>
        <v>0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/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f>121207+56485</f>
        <v>177692</v>
      </c>
      <c r="D34" s="10">
        <f t="shared" si="0"/>
        <v>177692</v>
      </c>
      <c r="E34" s="11"/>
      <c r="F34" s="5"/>
      <c r="G34" s="5"/>
      <c r="H34" s="5"/>
      <c r="I34" s="6"/>
      <c r="J34" s="12"/>
      <c r="K34" s="11"/>
      <c r="L34" s="14"/>
      <c r="M34" s="5"/>
      <c r="N34" s="10">
        <v>129313</v>
      </c>
      <c r="O34" s="11">
        <v>48379</v>
      </c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>
        <f>404818+165638</f>
        <v>570456</v>
      </c>
      <c r="D39" s="10">
        <f t="shared" si="0"/>
        <v>570456.37</v>
      </c>
      <c r="E39" s="11"/>
      <c r="F39" s="5"/>
      <c r="G39" s="5"/>
      <c r="H39" s="5">
        <v>131944</v>
      </c>
      <c r="I39" s="6">
        <f>263588.62+174923.75</f>
        <v>438512.37</v>
      </c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/>
      <c r="D40" s="10">
        <f t="shared" si="0"/>
        <v>0</v>
      </c>
      <c r="E40" s="11"/>
      <c r="F40" s="5"/>
      <c r="G40" s="5"/>
      <c r="H40" s="5"/>
      <c r="I40" s="6"/>
      <c r="J40" s="12"/>
      <c r="K40" s="11"/>
      <c r="L40" s="14"/>
      <c r="M40" s="5"/>
      <c r="N40" s="10"/>
      <c r="O40" s="11"/>
    </row>
    <row r="41" spans="1:15" ht="15">
      <c r="A41" s="36">
        <v>562.88</v>
      </c>
      <c r="B41" s="59" t="s">
        <v>58</v>
      </c>
      <c r="C41" s="11">
        <v>61813</v>
      </c>
      <c r="D41" s="10">
        <f t="shared" si="0"/>
        <v>61813</v>
      </c>
      <c r="E41" s="11"/>
      <c r="F41" s="5"/>
      <c r="G41" s="5"/>
      <c r="H41" s="5">
        <v>9592</v>
      </c>
      <c r="I41" s="6"/>
      <c r="J41" s="12"/>
      <c r="K41" s="11">
        <v>52221</v>
      </c>
      <c r="L41" s="14"/>
      <c r="M41" s="5"/>
      <c r="N41" s="10"/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3727221</v>
      </c>
      <c r="D44" s="64">
        <f>SUM(E44:O44)</f>
        <v>3727222.37</v>
      </c>
      <c r="E44" s="65">
        <f aca="true" t="shared" si="1" ref="E44:O44">SUM(E5:E43)</f>
        <v>182297</v>
      </c>
      <c r="F44" s="63">
        <f t="shared" si="1"/>
        <v>311897</v>
      </c>
      <c r="G44" s="63">
        <f t="shared" si="1"/>
        <v>157675</v>
      </c>
      <c r="H44" s="63">
        <f t="shared" si="1"/>
        <v>203405</v>
      </c>
      <c r="I44" s="63">
        <f t="shared" si="1"/>
        <v>526241.37</v>
      </c>
      <c r="J44" s="66">
        <f t="shared" si="1"/>
        <v>82051</v>
      </c>
      <c r="K44" s="65">
        <f t="shared" si="1"/>
        <v>446804</v>
      </c>
      <c r="L44" s="67">
        <f t="shared" si="1"/>
        <v>430423</v>
      </c>
      <c r="M44" s="63">
        <f t="shared" si="1"/>
        <v>169456</v>
      </c>
      <c r="N44" s="64">
        <f t="shared" si="1"/>
        <v>1080973</v>
      </c>
      <c r="O44" s="65">
        <f t="shared" si="1"/>
        <v>136000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3727221</v>
      </c>
      <c r="D56" s="72">
        <f>SUM(E56:O56)</f>
        <v>3727222.37</v>
      </c>
      <c r="E56" s="73">
        <f aca="true" t="shared" si="3" ref="E56:O56">SUM(E44:E55)</f>
        <v>182297</v>
      </c>
      <c r="F56" s="71">
        <f t="shared" si="3"/>
        <v>311897</v>
      </c>
      <c r="G56" s="71">
        <f t="shared" si="3"/>
        <v>157675</v>
      </c>
      <c r="H56" s="71">
        <f t="shared" si="3"/>
        <v>203405</v>
      </c>
      <c r="I56" s="74">
        <f t="shared" si="3"/>
        <v>526241.37</v>
      </c>
      <c r="J56" s="75">
        <f t="shared" si="3"/>
        <v>82051</v>
      </c>
      <c r="K56" s="73">
        <f t="shared" si="3"/>
        <v>446804</v>
      </c>
      <c r="L56" s="76">
        <f t="shared" si="3"/>
        <v>430423</v>
      </c>
      <c r="M56" s="71">
        <f t="shared" si="3"/>
        <v>169456</v>
      </c>
      <c r="N56" s="83">
        <f t="shared" si="3"/>
        <v>1080973</v>
      </c>
      <c r="O56" s="73">
        <f t="shared" si="3"/>
        <v>136000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182297</v>
      </c>
      <c r="D62" s="45">
        <f>E56/D56</f>
        <v>0.04890961201222883</v>
      </c>
    </row>
    <row r="63" spans="2:4" ht="15">
      <c r="B63" s="24" t="s">
        <v>2</v>
      </c>
      <c r="C63" s="46">
        <f>F56</f>
        <v>311897</v>
      </c>
      <c r="D63" s="45">
        <f>F56/D56</f>
        <v>0.0836808134954395</v>
      </c>
    </row>
    <row r="64" spans="2:4" ht="15">
      <c r="B64" s="24" t="s">
        <v>3</v>
      </c>
      <c r="C64" s="46">
        <f>G56</f>
        <v>157675</v>
      </c>
      <c r="D64" s="45">
        <f>G56/D56</f>
        <v>0.04230362032303428</v>
      </c>
    </row>
    <row r="65" spans="2:4" ht="15">
      <c r="B65" s="24" t="s">
        <v>4</v>
      </c>
      <c r="C65" s="46">
        <f>H56</f>
        <v>203405</v>
      </c>
      <c r="D65" s="45">
        <f>H56/D56</f>
        <v>0.05457281047602212</v>
      </c>
    </row>
    <row r="66" spans="2:4" ht="15">
      <c r="B66" s="24" t="s">
        <v>5</v>
      </c>
      <c r="C66" s="46">
        <f>I56</f>
        <v>526241.37</v>
      </c>
      <c r="D66" s="45">
        <f>I56/D56</f>
        <v>0.14118861655147236</v>
      </c>
    </row>
    <row r="67" spans="2:4" ht="15">
      <c r="B67" s="53" t="s">
        <v>46</v>
      </c>
      <c r="C67" s="47">
        <f>J56</f>
        <v>82051</v>
      </c>
      <c r="D67" s="48">
        <f>J56/D56</f>
        <v>0.022013980346442277</v>
      </c>
    </row>
    <row r="68" spans="2:4" ht="15.75" thickBot="1">
      <c r="B68" s="91" t="s">
        <v>79</v>
      </c>
      <c r="C68" s="49">
        <f>SUM(C62:C67)</f>
        <v>1463566.37</v>
      </c>
      <c r="D68" s="50">
        <f>SUM(D62:D67)</f>
        <v>0.39266945320463936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446804</v>
      </c>
      <c r="D70" s="23">
        <f>K56/D56</f>
        <v>0.11987586348383072</v>
      </c>
    </row>
    <row r="71" spans="2:4" ht="15">
      <c r="B71" s="54" t="s">
        <v>8</v>
      </c>
      <c r="C71" s="25">
        <f>L56</f>
        <v>430423</v>
      </c>
      <c r="D71" s="26">
        <f>L56/D56</f>
        <v>0.1154809016667283</v>
      </c>
    </row>
    <row r="72" spans="2:4" ht="15.75" thickBot="1">
      <c r="B72" s="91" t="s">
        <v>80</v>
      </c>
      <c r="C72" s="49">
        <f>SUM(C70:C71)</f>
        <v>877227</v>
      </c>
      <c r="D72" s="50">
        <f>SUM(D70:D71)</f>
        <v>0.23535676515055903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169456</v>
      </c>
      <c r="D74" s="23">
        <f>M56/D56</f>
        <v>0.045464419124528914</v>
      </c>
    </row>
    <row r="75" spans="2:4" ht="15">
      <c r="B75" s="22" t="s">
        <v>9</v>
      </c>
      <c r="C75" s="21">
        <f>N56</f>
        <v>1080973</v>
      </c>
      <c r="D75" s="23">
        <f>N56/D56</f>
        <v>0.29002106466752076</v>
      </c>
    </row>
    <row r="76" spans="2:4" ht="15">
      <c r="B76" s="97" t="s">
        <v>50</v>
      </c>
      <c r="C76" s="25">
        <f>O56</f>
        <v>136000</v>
      </c>
      <c r="D76" s="26">
        <f>O56/D56</f>
        <v>0.03648829785275194</v>
      </c>
    </row>
    <row r="77" spans="2:4" ht="15.75" thickBot="1">
      <c r="B77" s="91" t="s">
        <v>81</v>
      </c>
      <c r="C77" s="49">
        <f>SUM(C74:C76)</f>
        <v>1386429</v>
      </c>
      <c r="D77" s="50">
        <f>SUM(D74:D76)</f>
        <v>0.3719737816448016</v>
      </c>
    </row>
    <row r="78" spans="2:4" ht="15.75" thickBot="1">
      <c r="B78" s="94" t="s">
        <v>47</v>
      </c>
      <c r="C78" s="95">
        <f>C68+C72+C77</f>
        <v>3727222.37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C55:O55 A5:O53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&amp;"-,Bold"&amp;20YAKIMA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2014-07-09T22:01:04Z</dcterms:modified>
  <cp:category>Washington State</cp:category>
  <cp:version/>
  <cp:contentType/>
  <cp:contentStatus/>
</cp:coreProperties>
</file>